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K:\Shashank\FY 2025-26\168th\Annexures\"/>
    </mc:Choice>
  </mc:AlternateContent>
  <xr:revisionPtr revIDLastSave="0" documentId="13_ncr:1_{4B1C5BED-FB67-494C-B6C1-6A507EEF3D8B}" xr6:coauthVersionLast="47" xr6:coauthVersionMax="47" xr10:uidLastSave="{00000000-0000-0000-0000-000000000000}"/>
  <bookViews>
    <workbookView xWindow="-120" yWindow="-120" windowWidth="29040" windowHeight="15720" tabRatio="939" firstSheet="2" activeTab="20" xr2:uid="{00000000-000D-0000-FFFF-FFFF00000000}"/>
  </bookViews>
  <sheets>
    <sheet name="Annex 1" sheetId="1" r:id="rId1"/>
    <sheet name="Annex 2" sheetId="2" r:id="rId2"/>
    <sheet name="Annex 3" sheetId="3" r:id="rId3"/>
    <sheet name="Annex 4" sheetId="4" r:id="rId4"/>
    <sheet name="Annex 5" sheetId="5" r:id="rId5"/>
    <sheet name="Annex 6" sheetId="6" r:id="rId6"/>
    <sheet name="Annex 7" sheetId="7" r:id="rId7"/>
    <sheet name="Annex 8" sheetId="8" r:id="rId8"/>
    <sheet name="Annex 9" sheetId="9" r:id="rId9"/>
    <sheet name="Annex 10" sheetId="10" r:id="rId10"/>
    <sheet name="Annex 10A" sheetId="11" r:id="rId11"/>
    <sheet name="Annex 10B" sheetId="12" r:id="rId12"/>
    <sheet name="Annex 10C" sheetId="13" r:id="rId13"/>
    <sheet name="Annex 10D" sheetId="14" r:id="rId14"/>
    <sheet name="Annex 11" sheetId="15" r:id="rId15"/>
    <sheet name="Annex 12" sheetId="16" r:id="rId16"/>
    <sheet name="Annex 12A" sheetId="17" r:id="rId17"/>
    <sheet name="Annex 12B" sheetId="18" r:id="rId18"/>
    <sheet name="Annex 12C" sheetId="19" r:id="rId19"/>
    <sheet name="Annex 12D" sheetId="20" r:id="rId20"/>
    <sheet name="Annex 12E" sheetId="21" r:id="rId21"/>
  </sheets>
  <externalReferences>
    <externalReference r:id="rId22"/>
    <externalReference r:id="rId23"/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21" l="1"/>
  <c r="K49" i="21"/>
  <c r="J49" i="21"/>
  <c r="I49" i="21"/>
  <c r="H49" i="21"/>
  <c r="G49" i="21"/>
  <c r="F49" i="21"/>
  <c r="E49" i="21"/>
  <c r="D49" i="21"/>
  <c r="C49" i="21"/>
  <c r="N48" i="21"/>
  <c r="M48" i="21"/>
  <c r="N47" i="21"/>
  <c r="M47" i="21"/>
  <c r="N46" i="21"/>
  <c r="M46" i="21"/>
  <c r="N45" i="21"/>
  <c r="M45" i="21"/>
  <c r="N44" i="21"/>
  <c r="M44" i="21"/>
  <c r="N43" i="21"/>
  <c r="M43" i="21"/>
  <c r="N42" i="21"/>
  <c r="M42" i="21"/>
  <c r="N41" i="21"/>
  <c r="M41" i="21"/>
  <c r="N40" i="21"/>
  <c r="M40" i="21"/>
  <c r="N39" i="21"/>
  <c r="M39" i="21"/>
  <c r="N38" i="21"/>
  <c r="M38" i="21"/>
  <c r="N37" i="21"/>
  <c r="M37" i="21"/>
  <c r="N36" i="21"/>
  <c r="M36" i="21"/>
  <c r="N35" i="21"/>
  <c r="M35" i="21"/>
  <c r="N34" i="21"/>
  <c r="M34" i="21"/>
  <c r="N33" i="21"/>
  <c r="M33" i="21"/>
  <c r="N32" i="21"/>
  <c r="M32" i="21"/>
  <c r="N31" i="21"/>
  <c r="M31" i="21"/>
  <c r="N30" i="21"/>
  <c r="M30" i="21"/>
  <c r="N29" i="21"/>
  <c r="M29" i="21"/>
  <c r="N28" i="21"/>
  <c r="M28" i="21"/>
  <c r="N27" i="21"/>
  <c r="M27" i="21"/>
  <c r="N26" i="21"/>
  <c r="M26" i="21"/>
  <c r="N25" i="21"/>
  <c r="M25" i="21"/>
  <c r="N24" i="21"/>
  <c r="M24" i="21"/>
  <c r="N23" i="21"/>
  <c r="M23" i="21"/>
  <c r="N22" i="21"/>
  <c r="M22" i="21"/>
  <c r="N21" i="21"/>
  <c r="M21" i="21"/>
  <c r="N20" i="21"/>
  <c r="M20" i="21"/>
  <c r="N19" i="21"/>
  <c r="M19" i="21"/>
  <c r="N18" i="21"/>
  <c r="M18" i="21"/>
  <c r="N17" i="21"/>
  <c r="M17" i="21"/>
  <c r="N16" i="21"/>
  <c r="M16" i="21"/>
  <c r="N15" i="21"/>
  <c r="M15" i="21"/>
  <c r="N14" i="21"/>
  <c r="M14" i="21"/>
  <c r="N13" i="21"/>
  <c r="M13" i="21"/>
  <c r="N12" i="21"/>
  <c r="M12" i="21"/>
  <c r="N11" i="21"/>
  <c r="M11" i="21"/>
  <c r="N10" i="21"/>
  <c r="M10" i="21"/>
  <c r="N9" i="21"/>
  <c r="M9" i="21"/>
  <c r="N8" i="21"/>
  <c r="N49" i="21" s="1"/>
  <c r="M8" i="21"/>
  <c r="M49" i="21" s="1"/>
  <c r="R50" i="20"/>
  <c r="Q50" i="20"/>
  <c r="N50" i="20"/>
  <c r="M50" i="20"/>
  <c r="L50" i="20"/>
  <c r="K50" i="20"/>
  <c r="J50" i="20"/>
  <c r="I50" i="20"/>
  <c r="H50" i="20"/>
  <c r="G50" i="20"/>
  <c r="F50" i="20"/>
  <c r="E50" i="20"/>
  <c r="D50" i="20"/>
  <c r="C50" i="20"/>
  <c r="P49" i="20"/>
  <c r="O49" i="20"/>
  <c r="P48" i="20"/>
  <c r="O48" i="20"/>
  <c r="P47" i="20"/>
  <c r="O47" i="20"/>
  <c r="P46" i="20"/>
  <c r="O46" i="20"/>
  <c r="P45" i="20"/>
  <c r="O45" i="20"/>
  <c r="P44" i="20"/>
  <c r="O44" i="20"/>
  <c r="P43" i="20"/>
  <c r="O43" i="20"/>
  <c r="P42" i="20"/>
  <c r="O42" i="20"/>
  <c r="P41" i="20"/>
  <c r="O41" i="20"/>
  <c r="P40" i="20"/>
  <c r="O40" i="20"/>
  <c r="P39" i="20"/>
  <c r="O39" i="20"/>
  <c r="P38" i="20"/>
  <c r="O38" i="20"/>
  <c r="P37" i="20"/>
  <c r="O37" i="20"/>
  <c r="P36" i="20"/>
  <c r="O36" i="20"/>
  <c r="P35" i="20"/>
  <c r="O35" i="20"/>
  <c r="P34" i="20"/>
  <c r="O34" i="20"/>
  <c r="P33" i="20"/>
  <c r="O33" i="20"/>
  <c r="P32" i="20"/>
  <c r="O32" i="20"/>
  <c r="P31" i="20"/>
  <c r="O31" i="20"/>
  <c r="P30" i="20"/>
  <c r="O30" i="20"/>
  <c r="P29" i="20"/>
  <c r="O29" i="20"/>
  <c r="P28" i="20"/>
  <c r="O28" i="20"/>
  <c r="P27" i="20"/>
  <c r="O27" i="20"/>
  <c r="P26" i="20"/>
  <c r="O26" i="20"/>
  <c r="P25" i="20"/>
  <c r="O25" i="20"/>
  <c r="P24" i="20"/>
  <c r="O24" i="20"/>
  <c r="P23" i="20"/>
  <c r="O23" i="20"/>
  <c r="P22" i="20"/>
  <c r="O22" i="20"/>
  <c r="P21" i="20"/>
  <c r="O21" i="20"/>
  <c r="P20" i="20"/>
  <c r="O20" i="20"/>
  <c r="P19" i="20"/>
  <c r="O19" i="20"/>
  <c r="P18" i="20"/>
  <c r="O18" i="20"/>
  <c r="P17" i="20"/>
  <c r="O17" i="20"/>
  <c r="P16" i="20"/>
  <c r="O16" i="20"/>
  <c r="P15" i="20"/>
  <c r="O15" i="20"/>
  <c r="P14" i="20"/>
  <c r="O14" i="20"/>
  <c r="P13" i="20"/>
  <c r="O13" i="20"/>
  <c r="P12" i="20"/>
  <c r="O12" i="20"/>
  <c r="P11" i="20"/>
  <c r="O11" i="20"/>
  <c r="P10" i="20"/>
  <c r="O10" i="20"/>
  <c r="P9" i="20"/>
  <c r="P50" i="20" s="1"/>
  <c r="O9" i="20"/>
  <c r="O50" i="20" s="1"/>
  <c r="J50" i="19"/>
  <c r="I50" i="19"/>
  <c r="H50" i="19"/>
  <c r="G50" i="19"/>
  <c r="F50" i="19"/>
  <c r="E50" i="19"/>
  <c r="D50" i="19"/>
  <c r="C50" i="19"/>
  <c r="L49" i="19"/>
  <c r="K49" i="19"/>
  <c r="L48" i="19"/>
  <c r="K48" i="19"/>
  <c r="L47" i="19"/>
  <c r="K47" i="19"/>
  <c r="L46" i="19"/>
  <c r="K46" i="19"/>
  <c r="L45" i="19"/>
  <c r="K45" i="19"/>
  <c r="L44" i="19"/>
  <c r="K44" i="19"/>
  <c r="L43" i="19"/>
  <c r="K43" i="19"/>
  <c r="L42" i="19"/>
  <c r="K42" i="19"/>
  <c r="L41" i="19"/>
  <c r="K41" i="19"/>
  <c r="L40" i="19"/>
  <c r="K40" i="19"/>
  <c r="L39" i="19"/>
  <c r="K39" i="19"/>
  <c r="L38" i="19"/>
  <c r="K38" i="19"/>
  <c r="L37" i="19"/>
  <c r="K37" i="19"/>
  <c r="L36" i="19"/>
  <c r="K36" i="19"/>
  <c r="L35" i="19"/>
  <c r="K35" i="19"/>
  <c r="L34" i="19"/>
  <c r="K34" i="19"/>
  <c r="L33" i="19"/>
  <c r="K33" i="19"/>
  <c r="L32" i="19"/>
  <c r="K32" i="19"/>
  <c r="L31" i="19"/>
  <c r="K31" i="19"/>
  <c r="L30" i="19"/>
  <c r="K30" i="19"/>
  <c r="L29" i="19"/>
  <c r="K29" i="19"/>
  <c r="L28" i="19"/>
  <c r="K28" i="19"/>
  <c r="L27" i="19"/>
  <c r="K27" i="19"/>
  <c r="L26" i="19"/>
  <c r="K26" i="19"/>
  <c r="L25" i="19"/>
  <c r="K25" i="19"/>
  <c r="L24" i="19"/>
  <c r="K24" i="19"/>
  <c r="L23" i="19"/>
  <c r="K23" i="19"/>
  <c r="L22" i="19"/>
  <c r="K22" i="19"/>
  <c r="L21" i="19"/>
  <c r="K21" i="19"/>
  <c r="L20" i="19"/>
  <c r="K20" i="19"/>
  <c r="L19" i="19"/>
  <c r="K19" i="19"/>
  <c r="L18" i="19"/>
  <c r="K18" i="19"/>
  <c r="L17" i="19"/>
  <c r="K17" i="19"/>
  <c r="L16" i="19"/>
  <c r="K16" i="19"/>
  <c r="L15" i="19"/>
  <c r="K15" i="19"/>
  <c r="L14" i="19"/>
  <c r="K14" i="19"/>
  <c r="L13" i="19"/>
  <c r="K13" i="19"/>
  <c r="L12" i="19"/>
  <c r="K12" i="19"/>
  <c r="L11" i="19"/>
  <c r="K11" i="19"/>
  <c r="L10" i="19"/>
  <c r="K10" i="19"/>
  <c r="L9" i="19"/>
  <c r="L50" i="19" s="1"/>
  <c r="K9" i="19"/>
  <c r="K50" i="19" s="1"/>
  <c r="N51" i="18"/>
  <c r="M51" i="18"/>
  <c r="L51" i="18"/>
  <c r="K51" i="18"/>
  <c r="I51" i="18"/>
  <c r="H51" i="18"/>
  <c r="G51" i="18"/>
  <c r="F51" i="18"/>
  <c r="E51" i="18"/>
  <c r="D51" i="18"/>
  <c r="J51" i="18" s="1"/>
  <c r="C51" i="18"/>
  <c r="O50" i="18"/>
  <c r="J50" i="18"/>
  <c r="P50" i="18" s="1"/>
  <c r="I50" i="18"/>
  <c r="P49" i="18"/>
  <c r="J49" i="18"/>
  <c r="I49" i="18"/>
  <c r="O49" i="18" s="1"/>
  <c r="O48" i="18"/>
  <c r="J48" i="18"/>
  <c r="P48" i="18" s="1"/>
  <c r="I48" i="18"/>
  <c r="P47" i="18"/>
  <c r="J47" i="18"/>
  <c r="I47" i="18"/>
  <c r="O47" i="18" s="1"/>
  <c r="O46" i="18"/>
  <c r="J46" i="18"/>
  <c r="P46" i="18" s="1"/>
  <c r="I46" i="18"/>
  <c r="P45" i="18"/>
  <c r="J45" i="18"/>
  <c r="I45" i="18"/>
  <c r="O45" i="18" s="1"/>
  <c r="O44" i="18"/>
  <c r="J44" i="18"/>
  <c r="P44" i="18" s="1"/>
  <c r="I44" i="18"/>
  <c r="P43" i="18"/>
  <c r="J43" i="18"/>
  <c r="I43" i="18"/>
  <c r="O43" i="18" s="1"/>
  <c r="O42" i="18"/>
  <c r="J42" i="18"/>
  <c r="P42" i="18" s="1"/>
  <c r="I42" i="18"/>
  <c r="P41" i="18"/>
  <c r="J41" i="18"/>
  <c r="I41" i="18"/>
  <c r="O41" i="18" s="1"/>
  <c r="O40" i="18"/>
  <c r="J40" i="18"/>
  <c r="P40" i="18" s="1"/>
  <c r="I40" i="18"/>
  <c r="P39" i="18"/>
  <c r="J39" i="18"/>
  <c r="I39" i="18"/>
  <c r="O39" i="18" s="1"/>
  <c r="O38" i="18"/>
  <c r="J38" i="18"/>
  <c r="P38" i="18" s="1"/>
  <c r="I38" i="18"/>
  <c r="P37" i="18"/>
  <c r="J37" i="18"/>
  <c r="I37" i="18"/>
  <c r="O37" i="18" s="1"/>
  <c r="O36" i="18"/>
  <c r="J36" i="18"/>
  <c r="P36" i="18" s="1"/>
  <c r="I36" i="18"/>
  <c r="P35" i="18"/>
  <c r="J35" i="18"/>
  <c r="I35" i="18"/>
  <c r="O35" i="18" s="1"/>
  <c r="O34" i="18"/>
  <c r="J34" i="18"/>
  <c r="P34" i="18" s="1"/>
  <c r="I34" i="18"/>
  <c r="P33" i="18"/>
  <c r="J33" i="18"/>
  <c r="I33" i="18"/>
  <c r="O33" i="18" s="1"/>
  <c r="O32" i="18"/>
  <c r="J32" i="18"/>
  <c r="P32" i="18" s="1"/>
  <c r="I32" i="18"/>
  <c r="P31" i="18"/>
  <c r="J31" i="18"/>
  <c r="I31" i="18"/>
  <c r="O31" i="18" s="1"/>
  <c r="O30" i="18"/>
  <c r="J30" i="18"/>
  <c r="P30" i="18" s="1"/>
  <c r="I30" i="18"/>
  <c r="P29" i="18"/>
  <c r="J29" i="18"/>
  <c r="I29" i="18"/>
  <c r="O29" i="18" s="1"/>
  <c r="O28" i="18"/>
  <c r="J28" i="18"/>
  <c r="P28" i="18" s="1"/>
  <c r="I28" i="18"/>
  <c r="P27" i="18"/>
  <c r="J27" i="18"/>
  <c r="I27" i="18"/>
  <c r="O27" i="18" s="1"/>
  <c r="O26" i="18"/>
  <c r="J26" i="18"/>
  <c r="P26" i="18" s="1"/>
  <c r="I26" i="18"/>
  <c r="P25" i="18"/>
  <c r="J25" i="18"/>
  <c r="I25" i="18"/>
  <c r="O25" i="18" s="1"/>
  <c r="O24" i="18"/>
  <c r="J24" i="18"/>
  <c r="P24" i="18" s="1"/>
  <c r="I24" i="18"/>
  <c r="P23" i="18"/>
  <c r="J23" i="18"/>
  <c r="I23" i="18"/>
  <c r="O23" i="18" s="1"/>
  <c r="O22" i="18"/>
  <c r="J22" i="18"/>
  <c r="P22" i="18" s="1"/>
  <c r="I22" i="18"/>
  <c r="P21" i="18"/>
  <c r="J21" i="18"/>
  <c r="I21" i="18"/>
  <c r="O21" i="18" s="1"/>
  <c r="O20" i="18"/>
  <c r="J20" i="18"/>
  <c r="P20" i="18" s="1"/>
  <c r="I20" i="18"/>
  <c r="P19" i="18"/>
  <c r="J19" i="18"/>
  <c r="I19" i="18"/>
  <c r="O19" i="18" s="1"/>
  <c r="O18" i="18"/>
  <c r="J18" i="18"/>
  <c r="P18" i="18" s="1"/>
  <c r="I18" i="18"/>
  <c r="P17" i="18"/>
  <c r="J17" i="18"/>
  <c r="I17" i="18"/>
  <c r="O17" i="18" s="1"/>
  <c r="O16" i="18"/>
  <c r="J16" i="18"/>
  <c r="P16" i="18" s="1"/>
  <c r="I16" i="18"/>
  <c r="P15" i="18"/>
  <c r="J15" i="18"/>
  <c r="I15" i="18"/>
  <c r="O15" i="18" s="1"/>
  <c r="O14" i="18"/>
  <c r="J14" i="18"/>
  <c r="P14" i="18" s="1"/>
  <c r="I14" i="18"/>
  <c r="P13" i="18"/>
  <c r="J13" i="18"/>
  <c r="I13" i="18"/>
  <c r="O13" i="18" s="1"/>
  <c r="O12" i="18"/>
  <c r="J12" i="18"/>
  <c r="P12" i="18" s="1"/>
  <c r="I12" i="18"/>
  <c r="P11" i="18"/>
  <c r="J11" i="18"/>
  <c r="I11" i="18"/>
  <c r="O11" i="18" s="1"/>
  <c r="O10" i="18"/>
  <c r="J10" i="18"/>
  <c r="P10" i="18" s="1"/>
  <c r="I10" i="18"/>
  <c r="P49" i="17"/>
  <c r="O49" i="17"/>
  <c r="L49" i="17"/>
  <c r="K49" i="17"/>
  <c r="J49" i="17"/>
  <c r="F49" i="17" s="1"/>
  <c r="I49" i="17"/>
  <c r="E49" i="17" s="1"/>
  <c r="H49" i="17"/>
  <c r="G49" i="17"/>
  <c r="D49" i="17"/>
  <c r="N49" i="17" s="1"/>
  <c r="C49" i="17"/>
  <c r="M49" i="17" s="1"/>
  <c r="P48" i="17"/>
  <c r="O48" i="17"/>
  <c r="M48" i="17"/>
  <c r="L48" i="17"/>
  <c r="K48" i="17"/>
  <c r="J48" i="17"/>
  <c r="F48" i="17" s="1"/>
  <c r="I48" i="17"/>
  <c r="H48" i="17"/>
  <c r="G48" i="17"/>
  <c r="E48" i="17"/>
  <c r="D48" i="17"/>
  <c r="N48" i="17" s="1"/>
  <c r="C48" i="17"/>
  <c r="P47" i="17"/>
  <c r="O47" i="17"/>
  <c r="L47" i="17"/>
  <c r="K47" i="17"/>
  <c r="J47" i="17"/>
  <c r="F47" i="17" s="1"/>
  <c r="I47" i="17"/>
  <c r="E47" i="17" s="1"/>
  <c r="H47" i="17"/>
  <c r="G47" i="17"/>
  <c r="D47" i="17"/>
  <c r="N47" i="17" s="1"/>
  <c r="C47" i="17"/>
  <c r="M47" i="17" s="1"/>
  <c r="P46" i="17"/>
  <c r="O46" i="17"/>
  <c r="L46" i="17"/>
  <c r="K46" i="17"/>
  <c r="J46" i="17"/>
  <c r="F46" i="17" s="1"/>
  <c r="I46" i="17"/>
  <c r="E46" i="17" s="1"/>
  <c r="H46" i="17"/>
  <c r="G46" i="17"/>
  <c r="D46" i="17"/>
  <c r="N46" i="17" s="1"/>
  <c r="C46" i="17"/>
  <c r="M46" i="17" s="1"/>
  <c r="P45" i="17"/>
  <c r="O45" i="17"/>
  <c r="L45" i="17"/>
  <c r="K45" i="17"/>
  <c r="J45" i="17"/>
  <c r="F45" i="17" s="1"/>
  <c r="I45" i="17"/>
  <c r="E45" i="17" s="1"/>
  <c r="H45" i="17"/>
  <c r="G45" i="17"/>
  <c r="D45" i="17"/>
  <c r="N45" i="17" s="1"/>
  <c r="C45" i="17"/>
  <c r="M45" i="17" s="1"/>
  <c r="P44" i="17"/>
  <c r="O44" i="17"/>
  <c r="M44" i="17"/>
  <c r="L44" i="17"/>
  <c r="K44" i="17"/>
  <c r="J44" i="17"/>
  <c r="F44" i="17" s="1"/>
  <c r="I44" i="17"/>
  <c r="H44" i="17"/>
  <c r="G44" i="17"/>
  <c r="E44" i="17"/>
  <c r="D44" i="17"/>
  <c r="N44" i="17" s="1"/>
  <c r="C44" i="17"/>
  <c r="P43" i="17"/>
  <c r="O43" i="17"/>
  <c r="L43" i="17"/>
  <c r="K43" i="17"/>
  <c r="J43" i="17"/>
  <c r="F43" i="17" s="1"/>
  <c r="I43" i="17"/>
  <c r="H43" i="17"/>
  <c r="G43" i="17"/>
  <c r="E43" i="17" s="1"/>
  <c r="D43" i="17"/>
  <c r="N43" i="17" s="1"/>
  <c r="C43" i="17"/>
  <c r="M43" i="17" s="1"/>
  <c r="P42" i="17"/>
  <c r="O42" i="17"/>
  <c r="L42" i="17"/>
  <c r="K42" i="17"/>
  <c r="J42" i="17"/>
  <c r="F42" i="17" s="1"/>
  <c r="I42" i="17"/>
  <c r="E42" i="17" s="1"/>
  <c r="H42" i="17"/>
  <c r="G42" i="17"/>
  <c r="D42" i="17"/>
  <c r="N42" i="17" s="1"/>
  <c r="C42" i="17"/>
  <c r="M42" i="17" s="1"/>
  <c r="P41" i="17"/>
  <c r="O41" i="17"/>
  <c r="L41" i="17"/>
  <c r="K41" i="17"/>
  <c r="J41" i="17"/>
  <c r="F41" i="17" s="1"/>
  <c r="I41" i="17"/>
  <c r="E41" i="17" s="1"/>
  <c r="H41" i="17"/>
  <c r="G41" i="17"/>
  <c r="D41" i="17"/>
  <c r="N41" i="17" s="1"/>
  <c r="C41" i="17"/>
  <c r="M41" i="17" s="1"/>
  <c r="P40" i="17"/>
  <c r="O40" i="17"/>
  <c r="M40" i="17"/>
  <c r="L40" i="17"/>
  <c r="K40" i="17"/>
  <c r="J40" i="17"/>
  <c r="F40" i="17" s="1"/>
  <c r="I40" i="17"/>
  <c r="H40" i="17"/>
  <c r="G40" i="17"/>
  <c r="E40" i="17"/>
  <c r="D40" i="17"/>
  <c r="N40" i="17" s="1"/>
  <c r="C40" i="17"/>
  <c r="P39" i="17"/>
  <c r="O39" i="17"/>
  <c r="L39" i="17"/>
  <c r="K39" i="17"/>
  <c r="J39" i="17"/>
  <c r="F39" i="17" s="1"/>
  <c r="I39" i="17"/>
  <c r="E39" i="17" s="1"/>
  <c r="H39" i="17"/>
  <c r="G39" i="17"/>
  <c r="D39" i="17"/>
  <c r="N39" i="17" s="1"/>
  <c r="C39" i="17"/>
  <c r="M39" i="17" s="1"/>
  <c r="P38" i="17"/>
  <c r="O38" i="17"/>
  <c r="L38" i="17"/>
  <c r="K38" i="17"/>
  <c r="J38" i="17"/>
  <c r="I38" i="17"/>
  <c r="E38" i="17" s="1"/>
  <c r="H38" i="17"/>
  <c r="F38" i="17" s="1"/>
  <c r="G38" i="17"/>
  <c r="D38" i="17"/>
  <c r="N38" i="17" s="1"/>
  <c r="C38" i="17"/>
  <c r="M38" i="17" s="1"/>
  <c r="P37" i="17"/>
  <c r="O37" i="17"/>
  <c r="L37" i="17"/>
  <c r="K37" i="17"/>
  <c r="J37" i="17"/>
  <c r="F37" i="17" s="1"/>
  <c r="I37" i="17"/>
  <c r="E37" i="17" s="1"/>
  <c r="H37" i="17"/>
  <c r="G37" i="17"/>
  <c r="D37" i="17"/>
  <c r="N37" i="17" s="1"/>
  <c r="C37" i="17"/>
  <c r="M37" i="17" s="1"/>
  <c r="P36" i="17"/>
  <c r="O36" i="17"/>
  <c r="M36" i="17"/>
  <c r="L36" i="17"/>
  <c r="K36" i="17"/>
  <c r="J36" i="17"/>
  <c r="F36" i="17" s="1"/>
  <c r="I36" i="17"/>
  <c r="H36" i="17"/>
  <c r="G36" i="17"/>
  <c r="E36" i="17"/>
  <c r="D36" i="17"/>
  <c r="N36" i="17" s="1"/>
  <c r="C36" i="17"/>
  <c r="P35" i="17"/>
  <c r="O35" i="17"/>
  <c r="L35" i="17"/>
  <c r="K35" i="17"/>
  <c r="J35" i="17"/>
  <c r="F35" i="17" s="1"/>
  <c r="I35" i="17"/>
  <c r="E35" i="17" s="1"/>
  <c r="H35" i="17"/>
  <c r="G35" i="17"/>
  <c r="D35" i="17"/>
  <c r="N35" i="17" s="1"/>
  <c r="C35" i="17"/>
  <c r="M35" i="17" s="1"/>
  <c r="P34" i="17"/>
  <c r="O34" i="17"/>
  <c r="L34" i="17"/>
  <c r="K34" i="17"/>
  <c r="J34" i="17"/>
  <c r="F34" i="17" s="1"/>
  <c r="I34" i="17"/>
  <c r="E34" i="17" s="1"/>
  <c r="H34" i="17"/>
  <c r="G34" i="17"/>
  <c r="D34" i="17"/>
  <c r="N34" i="17" s="1"/>
  <c r="C34" i="17"/>
  <c r="M34" i="17" s="1"/>
  <c r="P33" i="17"/>
  <c r="O33" i="17"/>
  <c r="L33" i="17"/>
  <c r="K33" i="17"/>
  <c r="J33" i="17"/>
  <c r="F33" i="17" s="1"/>
  <c r="I33" i="17"/>
  <c r="E33" i="17" s="1"/>
  <c r="H33" i="17"/>
  <c r="G33" i="17"/>
  <c r="D33" i="17"/>
  <c r="N33" i="17" s="1"/>
  <c r="C33" i="17"/>
  <c r="M33" i="17" s="1"/>
  <c r="P32" i="17"/>
  <c r="O32" i="17"/>
  <c r="M32" i="17"/>
  <c r="L32" i="17"/>
  <c r="K32" i="17"/>
  <c r="J32" i="17"/>
  <c r="F32" i="17" s="1"/>
  <c r="I32" i="17"/>
  <c r="H32" i="17"/>
  <c r="G32" i="17"/>
  <c r="E32" i="17"/>
  <c r="D32" i="17"/>
  <c r="N32" i="17" s="1"/>
  <c r="C32" i="17"/>
  <c r="P31" i="17"/>
  <c r="O31" i="17"/>
  <c r="L31" i="17"/>
  <c r="K31" i="17"/>
  <c r="J31" i="17"/>
  <c r="F31" i="17" s="1"/>
  <c r="I31" i="17"/>
  <c r="E31" i="17" s="1"/>
  <c r="H31" i="17"/>
  <c r="G31" i="17"/>
  <c r="D31" i="17"/>
  <c r="N31" i="17" s="1"/>
  <c r="C31" i="17"/>
  <c r="M31" i="17" s="1"/>
  <c r="P30" i="17"/>
  <c r="O30" i="17"/>
  <c r="L30" i="17"/>
  <c r="K30" i="17"/>
  <c r="J30" i="17"/>
  <c r="F30" i="17" s="1"/>
  <c r="I30" i="17"/>
  <c r="E30" i="17" s="1"/>
  <c r="H30" i="17"/>
  <c r="G30" i="17"/>
  <c r="D30" i="17"/>
  <c r="N30" i="17" s="1"/>
  <c r="C30" i="17"/>
  <c r="M30" i="17" s="1"/>
  <c r="P29" i="17"/>
  <c r="O29" i="17"/>
  <c r="L29" i="17"/>
  <c r="K29" i="17"/>
  <c r="J29" i="17"/>
  <c r="I29" i="17"/>
  <c r="H29" i="17"/>
  <c r="G29" i="17"/>
  <c r="E29" i="17" s="1"/>
  <c r="F29" i="17"/>
  <c r="D29" i="17"/>
  <c r="N29" i="17" s="1"/>
  <c r="C29" i="17"/>
  <c r="M29" i="17" s="1"/>
  <c r="P28" i="17"/>
  <c r="O28" i="17"/>
  <c r="M28" i="17"/>
  <c r="L28" i="17"/>
  <c r="K28" i="17"/>
  <c r="J28" i="17"/>
  <c r="F28" i="17" s="1"/>
  <c r="I28" i="17"/>
  <c r="H28" i="17"/>
  <c r="G28" i="17"/>
  <c r="E28" i="17"/>
  <c r="D28" i="17"/>
  <c r="N28" i="17" s="1"/>
  <c r="C28" i="17"/>
  <c r="P27" i="17"/>
  <c r="O27" i="17"/>
  <c r="L27" i="17"/>
  <c r="K27" i="17"/>
  <c r="J27" i="17"/>
  <c r="F27" i="17" s="1"/>
  <c r="I27" i="17"/>
  <c r="E27" i="17" s="1"/>
  <c r="H27" i="17"/>
  <c r="G27" i="17"/>
  <c r="D27" i="17"/>
  <c r="N27" i="17" s="1"/>
  <c r="C27" i="17"/>
  <c r="M27" i="17" s="1"/>
  <c r="P26" i="17"/>
  <c r="O26" i="17"/>
  <c r="L26" i="17"/>
  <c r="K26" i="17"/>
  <c r="J26" i="17"/>
  <c r="F26" i="17" s="1"/>
  <c r="I26" i="17"/>
  <c r="E26" i="17" s="1"/>
  <c r="H26" i="17"/>
  <c r="G26" i="17"/>
  <c r="D26" i="17"/>
  <c r="N26" i="17" s="1"/>
  <c r="C26" i="17"/>
  <c r="M26" i="17" s="1"/>
  <c r="P25" i="17"/>
  <c r="O25" i="17"/>
  <c r="L25" i="17"/>
  <c r="K25" i="17"/>
  <c r="J25" i="17"/>
  <c r="I25" i="17"/>
  <c r="E25" i="17" s="1"/>
  <c r="H25" i="17"/>
  <c r="F25" i="17" s="1"/>
  <c r="G25" i="17"/>
  <c r="D25" i="17"/>
  <c r="N25" i="17" s="1"/>
  <c r="C25" i="17"/>
  <c r="M25" i="17" s="1"/>
  <c r="P24" i="17"/>
  <c r="O24" i="17"/>
  <c r="M24" i="17"/>
  <c r="L24" i="17"/>
  <c r="K24" i="17"/>
  <c r="J24" i="17"/>
  <c r="I24" i="17"/>
  <c r="H24" i="17"/>
  <c r="G24" i="17"/>
  <c r="F24" i="17"/>
  <c r="E24" i="17"/>
  <c r="D24" i="17"/>
  <c r="N24" i="17" s="1"/>
  <c r="C24" i="17"/>
  <c r="P23" i="17"/>
  <c r="O23" i="17"/>
  <c r="L23" i="17"/>
  <c r="K23" i="17"/>
  <c r="J23" i="17"/>
  <c r="F23" i="17" s="1"/>
  <c r="I23" i="17"/>
  <c r="E23" i="17" s="1"/>
  <c r="H23" i="17"/>
  <c r="G23" i="17"/>
  <c r="D23" i="17"/>
  <c r="N23" i="17" s="1"/>
  <c r="C23" i="17"/>
  <c r="M23" i="17" s="1"/>
  <c r="P22" i="17"/>
  <c r="O22" i="17"/>
  <c r="L22" i="17"/>
  <c r="K22" i="17"/>
  <c r="J22" i="17"/>
  <c r="F22" i="17" s="1"/>
  <c r="I22" i="17"/>
  <c r="E22" i="17" s="1"/>
  <c r="H22" i="17"/>
  <c r="G22" i="17"/>
  <c r="D22" i="17"/>
  <c r="N22" i="17" s="1"/>
  <c r="C22" i="17"/>
  <c r="M22" i="17" s="1"/>
  <c r="P21" i="17"/>
  <c r="O21" i="17"/>
  <c r="L21" i="17"/>
  <c r="K21" i="17"/>
  <c r="J21" i="17"/>
  <c r="I21" i="17"/>
  <c r="E21" i="17" s="1"/>
  <c r="H21" i="17"/>
  <c r="F21" i="17" s="1"/>
  <c r="G21" i="17"/>
  <c r="D21" i="17"/>
  <c r="N21" i="17" s="1"/>
  <c r="C21" i="17"/>
  <c r="M21" i="17" s="1"/>
  <c r="P20" i="17"/>
  <c r="O20" i="17"/>
  <c r="M20" i="17"/>
  <c r="L20" i="17"/>
  <c r="K20" i="17"/>
  <c r="J20" i="17"/>
  <c r="F20" i="17" s="1"/>
  <c r="I20" i="17"/>
  <c r="H20" i="17"/>
  <c r="G20" i="17"/>
  <c r="E20" i="17"/>
  <c r="D20" i="17"/>
  <c r="N20" i="17" s="1"/>
  <c r="C20" i="17"/>
  <c r="P19" i="17"/>
  <c r="O19" i="17"/>
  <c r="L19" i="17"/>
  <c r="K19" i="17"/>
  <c r="J19" i="17"/>
  <c r="F19" i="17" s="1"/>
  <c r="I19" i="17"/>
  <c r="E19" i="17" s="1"/>
  <c r="H19" i="17"/>
  <c r="G19" i="17"/>
  <c r="D19" i="17"/>
  <c r="N19" i="17" s="1"/>
  <c r="C19" i="17"/>
  <c r="M19" i="17" s="1"/>
  <c r="P18" i="17"/>
  <c r="O18" i="17"/>
  <c r="L18" i="17"/>
  <c r="K18" i="17"/>
  <c r="J18" i="17"/>
  <c r="F18" i="17" s="1"/>
  <c r="I18" i="17"/>
  <c r="E18" i="17" s="1"/>
  <c r="H18" i="17"/>
  <c r="G18" i="17"/>
  <c r="D18" i="17"/>
  <c r="N18" i="17" s="1"/>
  <c r="C18" i="17"/>
  <c r="M18" i="17" s="1"/>
  <c r="P17" i="17"/>
  <c r="O17" i="17"/>
  <c r="L17" i="17"/>
  <c r="K17" i="17"/>
  <c r="J17" i="17"/>
  <c r="F17" i="17" s="1"/>
  <c r="I17" i="17"/>
  <c r="E17" i="17" s="1"/>
  <c r="H17" i="17"/>
  <c r="G17" i="17"/>
  <c r="D17" i="17"/>
  <c r="N17" i="17" s="1"/>
  <c r="C17" i="17"/>
  <c r="M17" i="17" s="1"/>
  <c r="P16" i="17"/>
  <c r="O16" i="17"/>
  <c r="M16" i="17"/>
  <c r="L16" i="17"/>
  <c r="K16" i="17"/>
  <c r="J16" i="17"/>
  <c r="F16" i="17" s="1"/>
  <c r="I16" i="17"/>
  <c r="H16" i="17"/>
  <c r="G16" i="17"/>
  <c r="E16" i="17"/>
  <c r="D16" i="17"/>
  <c r="N16" i="17" s="1"/>
  <c r="C16" i="17"/>
  <c r="P15" i="17"/>
  <c r="O15" i="17"/>
  <c r="L15" i="17"/>
  <c r="K15" i="17"/>
  <c r="J15" i="17"/>
  <c r="F15" i="17" s="1"/>
  <c r="I15" i="17"/>
  <c r="E15" i="17" s="1"/>
  <c r="H15" i="17"/>
  <c r="G15" i="17"/>
  <c r="D15" i="17"/>
  <c r="N15" i="17" s="1"/>
  <c r="C15" i="17"/>
  <c r="M15" i="17" s="1"/>
  <c r="P14" i="17"/>
  <c r="O14" i="17"/>
  <c r="L14" i="17"/>
  <c r="K14" i="17"/>
  <c r="J14" i="17"/>
  <c r="F14" i="17" s="1"/>
  <c r="I14" i="17"/>
  <c r="E14" i="17" s="1"/>
  <c r="H14" i="17"/>
  <c r="G14" i="17"/>
  <c r="D14" i="17"/>
  <c r="N14" i="17" s="1"/>
  <c r="C14" i="17"/>
  <c r="M14" i="17" s="1"/>
  <c r="P13" i="17"/>
  <c r="O13" i="17"/>
  <c r="L13" i="17"/>
  <c r="K13" i="17"/>
  <c r="J13" i="17"/>
  <c r="F13" i="17" s="1"/>
  <c r="I13" i="17"/>
  <c r="E13" i="17" s="1"/>
  <c r="H13" i="17"/>
  <c r="G13" i="17"/>
  <c r="D13" i="17"/>
  <c r="N13" i="17" s="1"/>
  <c r="C13" i="17"/>
  <c r="M13" i="17" s="1"/>
  <c r="P12" i="17"/>
  <c r="O12" i="17"/>
  <c r="M12" i="17"/>
  <c r="L12" i="17"/>
  <c r="K12" i="17"/>
  <c r="J12" i="17"/>
  <c r="I12" i="17"/>
  <c r="H12" i="17"/>
  <c r="F12" i="17" s="1"/>
  <c r="G12" i="17"/>
  <c r="E12" i="17"/>
  <c r="D12" i="17"/>
  <c r="N12" i="17" s="1"/>
  <c r="C12" i="17"/>
  <c r="P11" i="17"/>
  <c r="O11" i="17"/>
  <c r="L11" i="17"/>
  <c r="K11" i="17"/>
  <c r="J11" i="17"/>
  <c r="I11" i="17"/>
  <c r="H11" i="17"/>
  <c r="G11" i="17"/>
  <c r="F11" i="17"/>
  <c r="E11" i="17"/>
  <c r="D11" i="17"/>
  <c r="N11" i="17" s="1"/>
  <c r="C11" i="17"/>
  <c r="M11" i="17" s="1"/>
  <c r="P10" i="17"/>
  <c r="O10" i="17"/>
  <c r="L10" i="17"/>
  <c r="K10" i="17"/>
  <c r="J10" i="17"/>
  <c r="F10" i="17" s="1"/>
  <c r="I10" i="17"/>
  <c r="E10" i="17" s="1"/>
  <c r="H10" i="17"/>
  <c r="G10" i="17"/>
  <c r="D10" i="17"/>
  <c r="N10" i="17" s="1"/>
  <c r="C10" i="17"/>
  <c r="M10" i="17" s="1"/>
  <c r="P9" i="17"/>
  <c r="P50" i="17" s="1"/>
  <c r="O9" i="17"/>
  <c r="O50" i="17" s="1"/>
  <c r="L9" i="17"/>
  <c r="L50" i="17" s="1"/>
  <c r="K9" i="17"/>
  <c r="K50" i="17" s="1"/>
  <c r="J9" i="17"/>
  <c r="F9" i="17" s="1"/>
  <c r="I9" i="17"/>
  <c r="E9" i="17" s="1"/>
  <c r="H9" i="17"/>
  <c r="H50" i="17" s="1"/>
  <c r="G9" i="17"/>
  <c r="G50" i="17" s="1"/>
  <c r="D9" i="17"/>
  <c r="N9" i="17" s="1"/>
  <c r="C9" i="17"/>
  <c r="M9" i="17" s="1"/>
  <c r="P51" i="18" l="1"/>
  <c r="O51" i="18"/>
  <c r="E50" i="17"/>
  <c r="F50" i="17"/>
  <c r="M50" i="17"/>
  <c r="N50" i="17"/>
  <c r="I50" i="17"/>
  <c r="J50" i="17"/>
  <c r="C50" i="17"/>
  <c r="D50" i="17"/>
  <c r="P51" i="16" l="1"/>
  <c r="Q51" i="16" s="1"/>
  <c r="O51" i="16"/>
  <c r="M51" i="16"/>
  <c r="N51" i="16" s="1"/>
  <c r="L51" i="16"/>
  <c r="K51" i="16"/>
  <c r="J51" i="16"/>
  <c r="I51" i="16"/>
  <c r="G51" i="16"/>
  <c r="E51" i="16"/>
  <c r="D51" i="16"/>
  <c r="C51" i="16"/>
  <c r="S50" i="16"/>
  <c r="R50" i="16"/>
  <c r="T50" i="16" s="1"/>
  <c r="Q50" i="16"/>
  <c r="N50" i="16"/>
  <c r="K50" i="16"/>
  <c r="F50" i="16"/>
  <c r="H50" i="16" s="1"/>
  <c r="E50" i="16"/>
  <c r="S49" i="16"/>
  <c r="T49" i="16" s="1"/>
  <c r="R49" i="16"/>
  <c r="Q49" i="16"/>
  <c r="N49" i="16"/>
  <c r="K49" i="16"/>
  <c r="H49" i="16"/>
  <c r="F49" i="16"/>
  <c r="E49" i="16"/>
  <c r="T48" i="16"/>
  <c r="S48" i="16"/>
  <c r="R48" i="16"/>
  <c r="Q48" i="16"/>
  <c r="N48" i="16"/>
  <c r="K48" i="16"/>
  <c r="H48" i="16"/>
  <c r="F48" i="16"/>
  <c r="E48" i="16"/>
  <c r="S47" i="16"/>
  <c r="R47" i="16"/>
  <c r="T47" i="16" s="1"/>
  <c r="Q47" i="16"/>
  <c r="N47" i="16"/>
  <c r="K47" i="16"/>
  <c r="F47" i="16"/>
  <c r="H47" i="16" s="1"/>
  <c r="E47" i="16"/>
  <c r="S46" i="16"/>
  <c r="T46" i="16" s="1"/>
  <c r="R46" i="16"/>
  <c r="Q46" i="16"/>
  <c r="N46" i="16"/>
  <c r="K46" i="16"/>
  <c r="H46" i="16"/>
  <c r="F46" i="16"/>
  <c r="E46" i="16"/>
  <c r="T45" i="16"/>
  <c r="S45" i="16"/>
  <c r="R45" i="16"/>
  <c r="Q45" i="16"/>
  <c r="N45" i="16"/>
  <c r="K45" i="16"/>
  <c r="H45" i="16"/>
  <c r="F45" i="16"/>
  <c r="E45" i="16"/>
  <c r="S44" i="16"/>
  <c r="T44" i="16" s="1"/>
  <c r="R44" i="16"/>
  <c r="Q44" i="16"/>
  <c r="N44" i="16"/>
  <c r="K44" i="16"/>
  <c r="F44" i="16"/>
  <c r="H44" i="16" s="1"/>
  <c r="E44" i="16"/>
  <c r="T43" i="16"/>
  <c r="S43" i="16"/>
  <c r="R43" i="16"/>
  <c r="Q43" i="16"/>
  <c r="N43" i="16"/>
  <c r="K43" i="16"/>
  <c r="H43" i="16"/>
  <c r="F43" i="16"/>
  <c r="E43" i="16"/>
  <c r="S42" i="16"/>
  <c r="R42" i="16"/>
  <c r="T42" i="16" s="1"/>
  <c r="Q42" i="16"/>
  <c r="N42" i="16"/>
  <c r="K42" i="16"/>
  <c r="F42" i="16"/>
  <c r="H42" i="16" s="1"/>
  <c r="E42" i="16"/>
  <c r="S41" i="16"/>
  <c r="T41" i="16" s="1"/>
  <c r="R41" i="16"/>
  <c r="Q41" i="16"/>
  <c r="N41" i="16"/>
  <c r="K41" i="16"/>
  <c r="H41" i="16"/>
  <c r="F41" i="16"/>
  <c r="E41" i="16"/>
  <c r="T40" i="16"/>
  <c r="S40" i="16"/>
  <c r="R40" i="16"/>
  <c r="Q40" i="16"/>
  <c r="N40" i="16"/>
  <c r="K40" i="16"/>
  <c r="H40" i="16"/>
  <c r="F40" i="16"/>
  <c r="E40" i="16"/>
  <c r="S39" i="16"/>
  <c r="T39" i="16" s="1"/>
  <c r="R39" i="16"/>
  <c r="Q39" i="16"/>
  <c r="N39" i="16"/>
  <c r="K39" i="16"/>
  <c r="F39" i="16"/>
  <c r="H39" i="16" s="1"/>
  <c r="E39" i="16"/>
  <c r="S38" i="16"/>
  <c r="T38" i="16" s="1"/>
  <c r="R38" i="16"/>
  <c r="Q38" i="16"/>
  <c r="N38" i="16"/>
  <c r="K38" i="16"/>
  <c r="H38" i="16"/>
  <c r="F38" i="16"/>
  <c r="E38" i="16"/>
  <c r="T37" i="16"/>
  <c r="S37" i="16"/>
  <c r="R37" i="16"/>
  <c r="Q37" i="16"/>
  <c r="N37" i="16"/>
  <c r="K37" i="16"/>
  <c r="F37" i="16"/>
  <c r="H37" i="16" s="1"/>
  <c r="E37" i="16"/>
  <c r="S36" i="16"/>
  <c r="T36" i="16" s="1"/>
  <c r="R36" i="16"/>
  <c r="Q36" i="16"/>
  <c r="N36" i="16"/>
  <c r="K36" i="16"/>
  <c r="F36" i="16"/>
  <c r="H36" i="16" s="1"/>
  <c r="E36" i="16"/>
  <c r="T35" i="16"/>
  <c r="S35" i="16"/>
  <c r="R35" i="16"/>
  <c r="Q35" i="16"/>
  <c r="N35" i="16"/>
  <c r="K35" i="16"/>
  <c r="H35" i="16"/>
  <c r="F35" i="16"/>
  <c r="E35" i="16"/>
  <c r="S34" i="16"/>
  <c r="T34" i="16" s="1"/>
  <c r="R34" i="16"/>
  <c r="Q34" i="16"/>
  <c r="N34" i="16"/>
  <c r="K34" i="16"/>
  <c r="F34" i="16"/>
  <c r="H34" i="16" s="1"/>
  <c r="E34" i="16"/>
  <c r="S33" i="16"/>
  <c r="T33" i="16" s="1"/>
  <c r="R33" i="16"/>
  <c r="Q33" i="16"/>
  <c r="N33" i="16"/>
  <c r="K33" i="16"/>
  <c r="H33" i="16"/>
  <c r="F33" i="16"/>
  <c r="E33" i="16"/>
  <c r="T32" i="16"/>
  <c r="S32" i="16"/>
  <c r="R32" i="16"/>
  <c r="Q32" i="16"/>
  <c r="N32" i="16"/>
  <c r="K32" i="16"/>
  <c r="F32" i="16"/>
  <c r="H32" i="16" s="1"/>
  <c r="E32" i="16"/>
  <c r="S31" i="16"/>
  <c r="T31" i="16" s="1"/>
  <c r="R31" i="16"/>
  <c r="Q31" i="16"/>
  <c r="N31" i="16"/>
  <c r="K31" i="16"/>
  <c r="F31" i="16"/>
  <c r="H31" i="16" s="1"/>
  <c r="E31" i="16"/>
  <c r="S30" i="16"/>
  <c r="T30" i="16" s="1"/>
  <c r="R30" i="16"/>
  <c r="Q30" i="16"/>
  <c r="N30" i="16"/>
  <c r="F30" i="16"/>
  <c r="H30" i="16" s="1"/>
  <c r="E30" i="16"/>
  <c r="S29" i="16"/>
  <c r="T29" i="16" s="1"/>
  <c r="R29" i="16"/>
  <c r="Q29" i="16"/>
  <c r="N29" i="16"/>
  <c r="K29" i="16"/>
  <c r="H29" i="16"/>
  <c r="F29" i="16"/>
  <c r="E29" i="16"/>
  <c r="T28" i="16"/>
  <c r="S28" i="16"/>
  <c r="R28" i="16"/>
  <c r="Q28" i="16"/>
  <c r="N28" i="16"/>
  <c r="K28" i="16"/>
  <c r="H28" i="16"/>
  <c r="F28" i="16"/>
  <c r="E28" i="16"/>
  <c r="S27" i="16"/>
  <c r="T27" i="16" s="1"/>
  <c r="R27" i="16"/>
  <c r="Q27" i="16"/>
  <c r="N27" i="16"/>
  <c r="K27" i="16"/>
  <c r="F27" i="16"/>
  <c r="H27" i="16" s="1"/>
  <c r="E27" i="16"/>
  <c r="T26" i="16"/>
  <c r="S26" i="16"/>
  <c r="R26" i="16"/>
  <c r="Q26" i="16"/>
  <c r="N26" i="16"/>
  <c r="K26" i="16"/>
  <c r="H26" i="16"/>
  <c r="F26" i="16"/>
  <c r="E26" i="16"/>
  <c r="S25" i="16"/>
  <c r="T25" i="16" s="1"/>
  <c r="R25" i="16"/>
  <c r="Q25" i="16"/>
  <c r="N25" i="16"/>
  <c r="H25" i="16"/>
  <c r="F25" i="16"/>
  <c r="E25" i="16"/>
  <c r="S24" i="16"/>
  <c r="T24" i="16" s="1"/>
  <c r="R24" i="16"/>
  <c r="Q24" i="16"/>
  <c r="N24" i="16"/>
  <c r="K24" i="16"/>
  <c r="F24" i="16"/>
  <c r="H24" i="16" s="1"/>
  <c r="E24" i="16"/>
  <c r="S23" i="16"/>
  <c r="T23" i="16" s="1"/>
  <c r="R23" i="16"/>
  <c r="Q23" i="16"/>
  <c r="N23" i="16"/>
  <c r="K23" i="16"/>
  <c r="H23" i="16"/>
  <c r="F23" i="16"/>
  <c r="E23" i="16"/>
  <c r="T22" i="16"/>
  <c r="S22" i="16"/>
  <c r="R22" i="16"/>
  <c r="Q22" i="16"/>
  <c r="N22" i="16"/>
  <c r="K22" i="16"/>
  <c r="F22" i="16"/>
  <c r="H22" i="16" s="1"/>
  <c r="E22" i="16"/>
  <c r="S21" i="16"/>
  <c r="T21" i="16" s="1"/>
  <c r="R21" i="16"/>
  <c r="Q21" i="16"/>
  <c r="N21" i="16"/>
  <c r="K21" i="16"/>
  <c r="F21" i="16"/>
  <c r="H21" i="16" s="1"/>
  <c r="E21" i="16"/>
  <c r="S20" i="16"/>
  <c r="T20" i="16" s="1"/>
  <c r="R20" i="16"/>
  <c r="Q20" i="16"/>
  <c r="N20" i="16"/>
  <c r="K20" i="16"/>
  <c r="H20" i="16"/>
  <c r="F20" i="16"/>
  <c r="E20" i="16"/>
  <c r="T19" i="16"/>
  <c r="S19" i="16"/>
  <c r="R19" i="16"/>
  <c r="Q19" i="16"/>
  <c r="N19" i="16"/>
  <c r="K19" i="16"/>
  <c r="H19" i="16"/>
  <c r="F19" i="16"/>
  <c r="E19" i="16"/>
  <c r="S18" i="16"/>
  <c r="T18" i="16" s="1"/>
  <c r="R18" i="16"/>
  <c r="Q18" i="16"/>
  <c r="N18" i="16"/>
  <c r="K18" i="16"/>
  <c r="F18" i="16"/>
  <c r="H18" i="16" s="1"/>
  <c r="E18" i="16"/>
  <c r="T17" i="16"/>
  <c r="S17" i="16"/>
  <c r="R17" i="16"/>
  <c r="Q17" i="16"/>
  <c r="N17" i="16"/>
  <c r="K17" i="16"/>
  <c r="H17" i="16"/>
  <c r="F17" i="16"/>
  <c r="E17" i="16"/>
  <c r="S16" i="16"/>
  <c r="T16" i="16" s="1"/>
  <c r="R16" i="16"/>
  <c r="Q16" i="16"/>
  <c r="N16" i="16"/>
  <c r="K16" i="16"/>
  <c r="F16" i="16"/>
  <c r="H16" i="16" s="1"/>
  <c r="E16" i="16"/>
  <c r="S15" i="16"/>
  <c r="T15" i="16" s="1"/>
  <c r="R15" i="16"/>
  <c r="Q15" i="16"/>
  <c r="N15" i="16"/>
  <c r="K15" i="16"/>
  <c r="H15" i="16"/>
  <c r="F15" i="16"/>
  <c r="E15" i="16"/>
  <c r="T14" i="16"/>
  <c r="S14" i="16"/>
  <c r="R14" i="16"/>
  <c r="Q14" i="16"/>
  <c r="N14" i="16"/>
  <c r="H14" i="16"/>
  <c r="F14" i="16"/>
  <c r="E14" i="16"/>
  <c r="T13" i="16"/>
  <c r="S13" i="16"/>
  <c r="R13" i="16"/>
  <c r="Q13" i="16"/>
  <c r="N13" i="16"/>
  <c r="K13" i="16"/>
  <c r="F13" i="16"/>
  <c r="H13" i="16" s="1"/>
  <c r="E13" i="16"/>
  <c r="S12" i="16"/>
  <c r="R12" i="16"/>
  <c r="T12" i="16" s="1"/>
  <c r="Q12" i="16"/>
  <c r="N12" i="16"/>
  <c r="K12" i="16"/>
  <c r="F12" i="16"/>
  <c r="H12" i="16" s="1"/>
  <c r="E12" i="16"/>
  <c r="S11" i="16"/>
  <c r="T11" i="16" s="1"/>
  <c r="R11" i="16"/>
  <c r="Q11" i="16"/>
  <c r="N11" i="16"/>
  <c r="K11" i="16"/>
  <c r="H11" i="16"/>
  <c r="F11" i="16"/>
  <c r="E11" i="16"/>
  <c r="T10" i="16"/>
  <c r="S10" i="16"/>
  <c r="S51" i="16" s="1"/>
  <c r="R10" i="16"/>
  <c r="R51" i="16" s="1"/>
  <c r="Q10" i="16"/>
  <c r="N10" i="16"/>
  <c r="K10" i="16"/>
  <c r="H10" i="16"/>
  <c r="F10" i="16"/>
  <c r="F51" i="16" s="1"/>
  <c r="H51" i="16" s="1"/>
  <c r="E10" i="16"/>
  <c r="P66" i="15"/>
  <c r="Q66" i="15" s="1"/>
  <c r="O66" i="15"/>
  <c r="M66" i="15"/>
  <c r="N66" i="15" s="1"/>
  <c r="L66" i="15"/>
  <c r="J66" i="15"/>
  <c r="K66" i="15" s="1"/>
  <c r="I66" i="15"/>
  <c r="G66" i="15"/>
  <c r="H66" i="15" s="1"/>
  <c r="E66" i="15"/>
  <c r="D66" i="15"/>
  <c r="C66" i="15"/>
  <c r="S65" i="15"/>
  <c r="S64" i="15"/>
  <c r="S63" i="15"/>
  <c r="T63" i="15" s="1"/>
  <c r="R63" i="15"/>
  <c r="Q63" i="15"/>
  <c r="N63" i="15"/>
  <c r="F63" i="15"/>
  <c r="H63" i="15" s="1"/>
  <c r="E63" i="15"/>
  <c r="S62" i="15"/>
  <c r="T62" i="15" s="1"/>
  <c r="R62" i="15"/>
  <c r="Q62" i="15"/>
  <c r="N62" i="15"/>
  <c r="F62" i="15"/>
  <c r="H62" i="15" s="1"/>
  <c r="E62" i="15"/>
  <c r="S61" i="15"/>
  <c r="T61" i="15" s="1"/>
  <c r="R61" i="15"/>
  <c r="Q61" i="15"/>
  <c r="N61" i="15"/>
  <c r="F61" i="15"/>
  <c r="H61" i="15" s="1"/>
  <c r="E61" i="15"/>
  <c r="S60" i="15"/>
  <c r="T60" i="15" s="1"/>
  <c r="R60" i="15"/>
  <c r="Q60" i="15"/>
  <c r="N60" i="15"/>
  <c r="F60" i="15"/>
  <c r="H60" i="15" s="1"/>
  <c r="E60" i="15"/>
  <c r="S59" i="15"/>
  <c r="T59" i="15" s="1"/>
  <c r="R59" i="15"/>
  <c r="Q59" i="15"/>
  <c r="N59" i="15"/>
  <c r="F59" i="15"/>
  <c r="H59" i="15" s="1"/>
  <c r="E59" i="15"/>
  <c r="S58" i="15"/>
  <c r="T58" i="15" s="1"/>
  <c r="R58" i="15"/>
  <c r="Q58" i="15"/>
  <c r="N58" i="15"/>
  <c r="K58" i="15"/>
  <c r="F58" i="15"/>
  <c r="H58" i="15" s="1"/>
  <c r="E58" i="15"/>
  <c r="T57" i="15"/>
  <c r="S57" i="15"/>
  <c r="S66" i="15" s="1"/>
  <c r="T66" i="15" s="1"/>
  <c r="R57" i="15"/>
  <c r="R66" i="15" s="1"/>
  <c r="Q57" i="15"/>
  <c r="N57" i="15"/>
  <c r="K57" i="15"/>
  <c r="H57" i="15"/>
  <c r="F57" i="15"/>
  <c r="F66" i="15" s="1"/>
  <c r="E57" i="15"/>
  <c r="P55" i="15"/>
  <c r="Q55" i="15" s="1"/>
  <c r="O55" i="15"/>
  <c r="M55" i="15"/>
  <c r="N55" i="15" s="1"/>
  <c r="L55" i="15"/>
  <c r="J55" i="15"/>
  <c r="I55" i="15"/>
  <c r="G55" i="15"/>
  <c r="D55" i="15"/>
  <c r="S55" i="15" s="1"/>
  <c r="C55" i="15"/>
  <c r="S54" i="15"/>
  <c r="T54" i="15" s="1"/>
  <c r="R54" i="15"/>
  <c r="Q54" i="15"/>
  <c r="F54" i="15"/>
  <c r="E54" i="15"/>
  <c r="T53" i="15"/>
  <c r="S53" i="15"/>
  <c r="R53" i="15"/>
  <c r="R55" i="15" s="1"/>
  <c r="Q53" i="15"/>
  <c r="N53" i="15"/>
  <c r="F53" i="15"/>
  <c r="H53" i="15" s="1"/>
  <c r="E53" i="15"/>
  <c r="Q51" i="15"/>
  <c r="P51" i="15"/>
  <c r="O51" i="15"/>
  <c r="M51" i="15"/>
  <c r="L51" i="15"/>
  <c r="N51" i="15" s="1"/>
  <c r="J51" i="15"/>
  <c r="K51" i="15" s="1"/>
  <c r="I51" i="15"/>
  <c r="G51" i="15"/>
  <c r="H51" i="15" s="1"/>
  <c r="F51" i="15"/>
  <c r="D51" i="15"/>
  <c r="S51" i="15" s="1"/>
  <c r="C51" i="15"/>
  <c r="S50" i="15"/>
  <c r="T50" i="15" s="1"/>
  <c r="R50" i="15"/>
  <c r="R51" i="15" s="1"/>
  <c r="Q50" i="15"/>
  <c r="N50" i="15"/>
  <c r="K50" i="15"/>
  <c r="H50" i="15"/>
  <c r="E50" i="15"/>
  <c r="P47" i="15"/>
  <c r="P48" i="15" s="1"/>
  <c r="O47" i="15"/>
  <c r="O48" i="15" s="1"/>
  <c r="O67" i="15" s="1"/>
  <c r="M47" i="15"/>
  <c r="M48" i="15" s="1"/>
  <c r="L47" i="15"/>
  <c r="L48" i="15" s="1"/>
  <c r="L67" i="15" s="1"/>
  <c r="J47" i="15"/>
  <c r="J48" i="15" s="1"/>
  <c r="I47" i="15"/>
  <c r="I48" i="15" s="1"/>
  <c r="I67" i="15" s="1"/>
  <c r="G47" i="15"/>
  <c r="G48" i="15" s="1"/>
  <c r="D47" i="15"/>
  <c r="D48" i="15" s="1"/>
  <c r="C47" i="15"/>
  <c r="C48" i="15" s="1"/>
  <c r="S46" i="15"/>
  <c r="T46" i="15" s="1"/>
  <c r="R46" i="15"/>
  <c r="Q46" i="15"/>
  <c r="N46" i="15"/>
  <c r="K46" i="15"/>
  <c r="F46" i="15"/>
  <c r="H46" i="15" s="1"/>
  <c r="E46" i="15"/>
  <c r="S45" i="15"/>
  <c r="T45" i="15" s="1"/>
  <c r="R45" i="15"/>
  <c r="Q45" i="15"/>
  <c r="N45" i="15"/>
  <c r="K45" i="15"/>
  <c r="F45" i="15"/>
  <c r="H45" i="15" s="1"/>
  <c r="E45" i="15"/>
  <c r="T44" i="15"/>
  <c r="S44" i="15"/>
  <c r="R44" i="15"/>
  <c r="Q44" i="15"/>
  <c r="N44" i="15"/>
  <c r="K44" i="15"/>
  <c r="F44" i="15"/>
  <c r="H44" i="15" s="1"/>
  <c r="E44" i="15"/>
  <c r="S43" i="15"/>
  <c r="T43" i="15" s="1"/>
  <c r="R43" i="15"/>
  <c r="Q43" i="15"/>
  <c r="N43" i="15"/>
  <c r="K43" i="15"/>
  <c r="F43" i="15"/>
  <c r="H43" i="15" s="1"/>
  <c r="E43" i="15"/>
  <c r="S42" i="15"/>
  <c r="T42" i="15" s="1"/>
  <c r="R42" i="15"/>
  <c r="Q42" i="15"/>
  <c r="N42" i="15"/>
  <c r="K42" i="15"/>
  <c r="H42" i="15"/>
  <c r="F42" i="15"/>
  <c r="E42" i="15"/>
  <c r="S41" i="15"/>
  <c r="T41" i="15" s="1"/>
  <c r="R41" i="15"/>
  <c r="Q41" i="15"/>
  <c r="N41" i="15"/>
  <c r="K41" i="15"/>
  <c r="F41" i="15"/>
  <c r="H41" i="15" s="1"/>
  <c r="E41" i="15"/>
  <c r="T40" i="15"/>
  <c r="S40" i="15"/>
  <c r="R40" i="15"/>
  <c r="Q40" i="15"/>
  <c r="N40" i="15"/>
  <c r="K40" i="15"/>
  <c r="F40" i="15"/>
  <c r="H40" i="15" s="1"/>
  <c r="E40" i="15"/>
  <c r="S39" i="15"/>
  <c r="T39" i="15" s="1"/>
  <c r="R39" i="15"/>
  <c r="Q39" i="15"/>
  <c r="N39" i="15"/>
  <c r="K39" i="15"/>
  <c r="F39" i="15"/>
  <c r="H39" i="15" s="1"/>
  <c r="E39" i="15"/>
  <c r="S38" i="15"/>
  <c r="T38" i="15" s="1"/>
  <c r="R38" i="15"/>
  <c r="Q38" i="15"/>
  <c r="N38" i="15"/>
  <c r="K38" i="15"/>
  <c r="H38" i="15"/>
  <c r="F38" i="15"/>
  <c r="E38" i="15"/>
  <c r="S37" i="15"/>
  <c r="T37" i="15" s="1"/>
  <c r="R37" i="15"/>
  <c r="Q37" i="15"/>
  <c r="N37" i="15"/>
  <c r="K37" i="15"/>
  <c r="F37" i="15"/>
  <c r="H37" i="15" s="1"/>
  <c r="E37" i="15"/>
  <c r="T36" i="15"/>
  <c r="S36" i="15"/>
  <c r="R36" i="15"/>
  <c r="Q36" i="15"/>
  <c r="N36" i="15"/>
  <c r="F36" i="15"/>
  <c r="H36" i="15" s="1"/>
  <c r="E36" i="15"/>
  <c r="T35" i="15"/>
  <c r="S35" i="15"/>
  <c r="R35" i="15"/>
  <c r="Q35" i="15"/>
  <c r="N35" i="15"/>
  <c r="F35" i="15"/>
  <c r="H35" i="15" s="1"/>
  <c r="E35" i="15"/>
  <c r="T34" i="15"/>
  <c r="S34" i="15"/>
  <c r="R34" i="15"/>
  <c r="Q34" i="15"/>
  <c r="N34" i="15"/>
  <c r="F34" i="15"/>
  <c r="H34" i="15" s="1"/>
  <c r="S33" i="15"/>
  <c r="T33" i="15" s="1"/>
  <c r="R33" i="15"/>
  <c r="Q33" i="15"/>
  <c r="N33" i="15"/>
  <c r="H33" i="15"/>
  <c r="F33" i="15"/>
  <c r="E33" i="15"/>
  <c r="S32" i="15"/>
  <c r="T32" i="15" s="1"/>
  <c r="R32" i="15"/>
  <c r="Q32" i="15"/>
  <c r="N32" i="15"/>
  <c r="H32" i="15"/>
  <c r="F32" i="15"/>
  <c r="S31" i="15"/>
  <c r="T31" i="15" s="1"/>
  <c r="R31" i="15"/>
  <c r="Q31" i="15"/>
  <c r="N31" i="15"/>
  <c r="K31" i="15"/>
  <c r="H31" i="15"/>
  <c r="F31" i="15"/>
  <c r="E31" i="15"/>
  <c r="S30" i="15"/>
  <c r="T30" i="15" s="1"/>
  <c r="R30" i="15"/>
  <c r="Q30" i="15"/>
  <c r="N30" i="15"/>
  <c r="F30" i="15"/>
  <c r="H30" i="15" s="1"/>
  <c r="E30" i="15"/>
  <c r="S29" i="15"/>
  <c r="T29" i="15" s="1"/>
  <c r="R29" i="15"/>
  <c r="Q29" i="15"/>
  <c r="N29" i="15"/>
  <c r="K29" i="15"/>
  <c r="F29" i="15"/>
  <c r="H29" i="15" s="1"/>
  <c r="E29" i="15"/>
  <c r="T28" i="15"/>
  <c r="S28" i="15"/>
  <c r="R28" i="15"/>
  <c r="Q28" i="15"/>
  <c r="N28" i="15"/>
  <c r="F28" i="15"/>
  <c r="H28" i="15" s="1"/>
  <c r="S27" i="15"/>
  <c r="T27" i="15" s="1"/>
  <c r="R27" i="15"/>
  <c r="Q27" i="15"/>
  <c r="N27" i="15"/>
  <c r="H27" i="15"/>
  <c r="F27" i="15"/>
  <c r="E27" i="15"/>
  <c r="S26" i="15"/>
  <c r="T26" i="15" s="1"/>
  <c r="R26" i="15"/>
  <c r="Q26" i="15"/>
  <c r="N26" i="15"/>
  <c r="K26" i="15"/>
  <c r="F26" i="15"/>
  <c r="H26" i="15" s="1"/>
  <c r="E26" i="15"/>
  <c r="T25" i="15"/>
  <c r="S25" i="15"/>
  <c r="S47" i="15" s="1"/>
  <c r="R25" i="15"/>
  <c r="R47" i="15" s="1"/>
  <c r="Q25" i="15"/>
  <c r="N25" i="15"/>
  <c r="K25" i="15"/>
  <c r="F25" i="15"/>
  <c r="F47" i="15" s="1"/>
  <c r="E25" i="15"/>
  <c r="P23" i="15"/>
  <c r="Q23" i="15" s="1"/>
  <c r="O23" i="15"/>
  <c r="M23" i="15"/>
  <c r="N23" i="15" s="1"/>
  <c r="L23" i="15"/>
  <c r="J23" i="15"/>
  <c r="K23" i="15" s="1"/>
  <c r="I23" i="15"/>
  <c r="G23" i="15"/>
  <c r="E23" i="15"/>
  <c r="D23" i="15"/>
  <c r="S23" i="15" s="1"/>
  <c r="T23" i="15" s="1"/>
  <c r="C23" i="15"/>
  <c r="S22" i="15"/>
  <c r="T22" i="15" s="1"/>
  <c r="R22" i="15"/>
  <c r="Q22" i="15"/>
  <c r="N22" i="15"/>
  <c r="K22" i="15"/>
  <c r="H22" i="15"/>
  <c r="F22" i="15"/>
  <c r="E22" i="15"/>
  <c r="S21" i="15"/>
  <c r="T21" i="15" s="1"/>
  <c r="R21" i="15"/>
  <c r="Q21" i="15"/>
  <c r="N21" i="15"/>
  <c r="K21" i="15"/>
  <c r="F21" i="15"/>
  <c r="H21" i="15" s="1"/>
  <c r="E21" i="15"/>
  <c r="S20" i="15"/>
  <c r="T20" i="15" s="1"/>
  <c r="R20" i="15"/>
  <c r="Q20" i="15"/>
  <c r="N20" i="15"/>
  <c r="K20" i="15"/>
  <c r="F20" i="15"/>
  <c r="H20" i="15" s="1"/>
  <c r="E20" i="15"/>
  <c r="S19" i="15"/>
  <c r="R19" i="15"/>
  <c r="T19" i="15" s="1"/>
  <c r="Q19" i="15"/>
  <c r="N19" i="15"/>
  <c r="K19" i="15"/>
  <c r="F19" i="15"/>
  <c r="H19" i="15" s="1"/>
  <c r="E19" i="15"/>
  <c r="S18" i="15"/>
  <c r="T18" i="15" s="1"/>
  <c r="R18" i="15"/>
  <c r="Q18" i="15"/>
  <c r="N18" i="15"/>
  <c r="K18" i="15"/>
  <c r="F18" i="15"/>
  <c r="H18" i="15" s="1"/>
  <c r="E18" i="15"/>
  <c r="T17" i="15"/>
  <c r="S17" i="15"/>
  <c r="R17" i="15"/>
  <c r="Q17" i="15"/>
  <c r="N17" i="15"/>
  <c r="K17" i="15"/>
  <c r="H17" i="15"/>
  <c r="F17" i="15"/>
  <c r="E17" i="15"/>
  <c r="T16" i="15"/>
  <c r="S16" i="15"/>
  <c r="R16" i="15"/>
  <c r="Q16" i="15"/>
  <c r="N16" i="15"/>
  <c r="K16" i="15"/>
  <c r="F16" i="15"/>
  <c r="H16" i="15" s="1"/>
  <c r="E16" i="15"/>
  <c r="S15" i="15"/>
  <c r="T15" i="15" s="1"/>
  <c r="R15" i="15"/>
  <c r="Q15" i="15"/>
  <c r="N15" i="15"/>
  <c r="K15" i="15"/>
  <c r="H15" i="15"/>
  <c r="F15" i="15"/>
  <c r="E15" i="15"/>
  <c r="S14" i="15"/>
  <c r="T14" i="15" s="1"/>
  <c r="R14" i="15"/>
  <c r="Q14" i="15"/>
  <c r="N14" i="15"/>
  <c r="K14" i="15"/>
  <c r="H14" i="15"/>
  <c r="F14" i="15"/>
  <c r="E14" i="15"/>
  <c r="S13" i="15"/>
  <c r="T13" i="15" s="1"/>
  <c r="R13" i="15"/>
  <c r="Q13" i="15"/>
  <c r="N13" i="15"/>
  <c r="K13" i="15"/>
  <c r="H13" i="15"/>
  <c r="F13" i="15"/>
  <c r="E13" i="15"/>
  <c r="S12" i="15"/>
  <c r="T12" i="15" s="1"/>
  <c r="R12" i="15"/>
  <c r="Q12" i="15"/>
  <c r="N12" i="15"/>
  <c r="K12" i="15"/>
  <c r="F12" i="15"/>
  <c r="H12" i="15" s="1"/>
  <c r="E12" i="15"/>
  <c r="S11" i="15"/>
  <c r="R11" i="15"/>
  <c r="R23" i="15" s="1"/>
  <c r="Q11" i="15"/>
  <c r="N11" i="15"/>
  <c r="K11" i="15"/>
  <c r="F11" i="15"/>
  <c r="H11" i="15" s="1"/>
  <c r="E11" i="15"/>
  <c r="T51" i="16" l="1"/>
  <c r="S48" i="15"/>
  <c r="T47" i="15"/>
  <c r="J67" i="15"/>
  <c r="K67" i="15" s="1"/>
  <c r="K48" i="15"/>
  <c r="H47" i="15"/>
  <c r="N48" i="15"/>
  <c r="M67" i="15"/>
  <c r="N67" i="15" s="1"/>
  <c r="P67" i="15"/>
  <c r="Q67" i="15" s="1"/>
  <c r="Q48" i="15"/>
  <c r="T55" i="15"/>
  <c r="C67" i="15"/>
  <c r="G67" i="15"/>
  <c r="R48" i="15"/>
  <c r="R67" i="15" s="1"/>
  <c r="D67" i="15"/>
  <c r="E48" i="15"/>
  <c r="T51" i="15"/>
  <c r="H55" i="15"/>
  <c r="F23" i="15"/>
  <c r="H23" i="15" s="1"/>
  <c r="Q47" i="15"/>
  <c r="E51" i="15"/>
  <c r="E55" i="15"/>
  <c r="T11" i="15"/>
  <c r="H25" i="15"/>
  <c r="F55" i="15"/>
  <c r="K47" i="15"/>
  <c r="E47" i="15"/>
  <c r="N47" i="15"/>
  <c r="F48" i="15" l="1"/>
  <c r="E67" i="15"/>
  <c r="S67" i="15"/>
  <c r="T67" i="15" s="1"/>
  <c r="T48" i="15"/>
  <c r="F67" i="15" l="1"/>
  <c r="H67" i="15" s="1"/>
  <c r="H48" i="15"/>
  <c r="L65" i="14" l="1"/>
  <c r="K65" i="14"/>
  <c r="J65" i="14"/>
  <c r="I65" i="14"/>
  <c r="H65" i="14"/>
  <c r="G65" i="14"/>
  <c r="F65" i="14"/>
  <c r="E65" i="14"/>
  <c r="D65" i="14"/>
  <c r="C65" i="14"/>
  <c r="N64" i="14"/>
  <c r="M64" i="14"/>
  <c r="N63" i="14"/>
  <c r="M63" i="14"/>
  <c r="N62" i="14"/>
  <c r="M62" i="14"/>
  <c r="N61" i="14"/>
  <c r="M61" i="14"/>
  <c r="N60" i="14"/>
  <c r="M60" i="14"/>
  <c r="N59" i="14"/>
  <c r="M59" i="14"/>
  <c r="N58" i="14"/>
  <c r="M58" i="14"/>
  <c r="N57" i="14"/>
  <c r="M57" i="14"/>
  <c r="N56" i="14"/>
  <c r="N65" i="14" s="1"/>
  <c r="M56" i="14"/>
  <c r="M65" i="14" s="1"/>
  <c r="L54" i="14"/>
  <c r="K54" i="14"/>
  <c r="J54" i="14"/>
  <c r="I54" i="14"/>
  <c r="H54" i="14"/>
  <c r="G54" i="14"/>
  <c r="F54" i="14"/>
  <c r="N54" i="14" s="1"/>
  <c r="E54" i="14"/>
  <c r="D54" i="14"/>
  <c r="C54" i="14"/>
  <c r="M54" i="14" s="1"/>
  <c r="N53" i="14"/>
  <c r="M53" i="14"/>
  <c r="N52" i="14"/>
  <c r="M52" i="14"/>
  <c r="L50" i="14"/>
  <c r="K50" i="14"/>
  <c r="J50" i="14"/>
  <c r="I50" i="14"/>
  <c r="H50" i="14"/>
  <c r="G50" i="14"/>
  <c r="F50" i="14"/>
  <c r="N50" i="14" s="1"/>
  <c r="E50" i="14"/>
  <c r="D50" i="14"/>
  <c r="C50" i="14"/>
  <c r="M50" i="14" s="1"/>
  <c r="N49" i="14"/>
  <c r="M49" i="14"/>
  <c r="G47" i="14"/>
  <c r="G66" i="14" s="1"/>
  <c r="L46" i="14"/>
  <c r="L47" i="14" s="1"/>
  <c r="L66" i="14" s="1"/>
  <c r="K46" i="14"/>
  <c r="K47" i="14" s="1"/>
  <c r="K66" i="14" s="1"/>
  <c r="J46" i="14"/>
  <c r="J47" i="14" s="1"/>
  <c r="J66" i="14" s="1"/>
  <c r="I46" i="14"/>
  <c r="I47" i="14" s="1"/>
  <c r="I66" i="14" s="1"/>
  <c r="H46" i="14"/>
  <c r="H47" i="14" s="1"/>
  <c r="H66" i="14" s="1"/>
  <c r="G46" i="14"/>
  <c r="F46" i="14"/>
  <c r="F47" i="14" s="1"/>
  <c r="F66" i="14" s="1"/>
  <c r="E46" i="14"/>
  <c r="E47" i="14" s="1"/>
  <c r="E66" i="14" s="1"/>
  <c r="D46" i="14"/>
  <c r="D47" i="14" s="1"/>
  <c r="D66" i="14" s="1"/>
  <c r="C46" i="14"/>
  <c r="C47" i="14" s="1"/>
  <c r="C66" i="14" s="1"/>
  <c r="N45" i="14"/>
  <c r="M45" i="14"/>
  <c r="N44" i="14"/>
  <c r="M44" i="14"/>
  <c r="N43" i="14"/>
  <c r="M43" i="14"/>
  <c r="N42" i="14"/>
  <c r="M42" i="14"/>
  <c r="N41" i="14"/>
  <c r="M41" i="14"/>
  <c r="N40" i="14"/>
  <c r="M40" i="14"/>
  <c r="N39" i="14"/>
  <c r="M39" i="14"/>
  <c r="N38" i="14"/>
  <c r="M38" i="14"/>
  <c r="N37" i="14"/>
  <c r="M37" i="14"/>
  <c r="N36" i="14"/>
  <c r="M36" i="14"/>
  <c r="N35" i="14"/>
  <c r="M35" i="14"/>
  <c r="N34" i="14"/>
  <c r="M34" i="14"/>
  <c r="N33" i="14"/>
  <c r="M33" i="14"/>
  <c r="N32" i="14"/>
  <c r="M32" i="14"/>
  <c r="N31" i="14"/>
  <c r="M31" i="14"/>
  <c r="N30" i="14"/>
  <c r="M30" i="14"/>
  <c r="N29" i="14"/>
  <c r="M29" i="14"/>
  <c r="N28" i="14"/>
  <c r="M28" i="14"/>
  <c r="N27" i="14"/>
  <c r="M27" i="14"/>
  <c r="N26" i="14"/>
  <c r="M26" i="14"/>
  <c r="N25" i="14"/>
  <c r="M25" i="14"/>
  <c r="N24" i="14"/>
  <c r="N46" i="14" s="1"/>
  <c r="N47" i="14" s="1"/>
  <c r="M24" i="14"/>
  <c r="M46" i="14" s="1"/>
  <c r="L22" i="14"/>
  <c r="K22" i="14"/>
  <c r="J22" i="14"/>
  <c r="I22" i="14"/>
  <c r="H22" i="14"/>
  <c r="G22" i="14"/>
  <c r="F22" i="14"/>
  <c r="E22" i="14"/>
  <c r="D22" i="14"/>
  <c r="N22" i="14" s="1"/>
  <c r="C22" i="14"/>
  <c r="M22" i="14" s="1"/>
  <c r="N21" i="14"/>
  <c r="M21" i="14"/>
  <c r="N20" i="14"/>
  <c r="M20" i="14"/>
  <c r="N19" i="14"/>
  <c r="M19" i="14"/>
  <c r="N18" i="14"/>
  <c r="M18" i="14"/>
  <c r="N17" i="14"/>
  <c r="M17" i="14"/>
  <c r="N16" i="14"/>
  <c r="M16" i="14"/>
  <c r="N15" i="14"/>
  <c r="M15" i="14"/>
  <c r="N14" i="14"/>
  <c r="M14" i="14"/>
  <c r="N13" i="14"/>
  <c r="M13" i="14"/>
  <c r="N12" i="14"/>
  <c r="M12" i="14"/>
  <c r="N11" i="14"/>
  <c r="M11" i="14"/>
  <c r="N10" i="14"/>
  <c r="M10" i="14"/>
  <c r="R65" i="13"/>
  <c r="R66" i="13" s="1"/>
  <c r="Q65" i="13"/>
  <c r="N65" i="13"/>
  <c r="N66" i="13" s="1"/>
  <c r="M65" i="13"/>
  <c r="L65" i="13"/>
  <c r="K65" i="13"/>
  <c r="J65" i="13"/>
  <c r="I65" i="13"/>
  <c r="I66" i="13" s="1"/>
  <c r="H65" i="13"/>
  <c r="H66" i="13" s="1"/>
  <c r="G65" i="13"/>
  <c r="F65" i="13"/>
  <c r="F66" i="13" s="1"/>
  <c r="E65" i="13"/>
  <c r="D65" i="13"/>
  <c r="C65" i="13"/>
  <c r="P64" i="13"/>
  <c r="O64" i="13"/>
  <c r="P63" i="13"/>
  <c r="O63" i="13"/>
  <c r="P62" i="13"/>
  <c r="O62" i="13"/>
  <c r="P61" i="13"/>
  <c r="O61" i="13"/>
  <c r="P60" i="13"/>
  <c r="O60" i="13"/>
  <c r="P59" i="13"/>
  <c r="P65" i="13" s="1"/>
  <c r="O59" i="13"/>
  <c r="P58" i="13"/>
  <c r="O58" i="13"/>
  <c r="P57" i="13"/>
  <c r="O57" i="13"/>
  <c r="P56" i="13"/>
  <c r="O56" i="13"/>
  <c r="O65" i="13" s="1"/>
  <c r="O66" i="13" s="1"/>
  <c r="R54" i="13"/>
  <c r="Q54" i="13"/>
  <c r="N54" i="13"/>
  <c r="M54" i="13"/>
  <c r="L54" i="13"/>
  <c r="K54" i="13"/>
  <c r="J54" i="13"/>
  <c r="I54" i="13"/>
  <c r="H54" i="13"/>
  <c r="G54" i="13"/>
  <c r="F54" i="13"/>
  <c r="E54" i="13"/>
  <c r="D54" i="13"/>
  <c r="C54" i="13"/>
  <c r="P53" i="13"/>
  <c r="O53" i="13"/>
  <c r="P52" i="13"/>
  <c r="P54" i="13" s="1"/>
  <c r="O52" i="13"/>
  <c r="O54" i="13" s="1"/>
  <c r="R50" i="13"/>
  <c r="Q50" i="13"/>
  <c r="P50" i="13"/>
  <c r="N50" i="13"/>
  <c r="M50" i="13"/>
  <c r="L50" i="13"/>
  <c r="K50" i="13"/>
  <c r="J50" i="13"/>
  <c r="I50" i="13"/>
  <c r="H50" i="13"/>
  <c r="G50" i="13"/>
  <c r="F50" i="13"/>
  <c r="E50" i="13"/>
  <c r="D50" i="13"/>
  <c r="C50" i="13"/>
  <c r="P49" i="13"/>
  <c r="O49" i="13"/>
  <c r="O50" i="13" s="1"/>
  <c r="R46" i="13"/>
  <c r="R47" i="13" s="1"/>
  <c r="Q46" i="13"/>
  <c r="Q47" i="13" s="1"/>
  <c r="N46" i="13"/>
  <c r="N47" i="13" s="1"/>
  <c r="M46" i="13"/>
  <c r="M47" i="13" s="1"/>
  <c r="L46" i="13"/>
  <c r="L47" i="13" s="1"/>
  <c r="K46" i="13"/>
  <c r="K47" i="13" s="1"/>
  <c r="J46" i="13"/>
  <c r="J47" i="13" s="1"/>
  <c r="I46" i="13"/>
  <c r="I47" i="13" s="1"/>
  <c r="H46" i="13"/>
  <c r="H47" i="13" s="1"/>
  <c r="G46" i="13"/>
  <c r="G47" i="13" s="1"/>
  <c r="F46" i="13"/>
  <c r="F47" i="13" s="1"/>
  <c r="E46" i="13"/>
  <c r="E47" i="13" s="1"/>
  <c r="D46" i="13"/>
  <c r="D47" i="13" s="1"/>
  <c r="C46" i="13"/>
  <c r="C47" i="13" s="1"/>
  <c r="P45" i="13"/>
  <c r="O45" i="13"/>
  <c r="P44" i="13"/>
  <c r="O44" i="13"/>
  <c r="P43" i="13"/>
  <c r="O43" i="13"/>
  <c r="P42" i="13"/>
  <c r="O42" i="13"/>
  <c r="P41" i="13"/>
  <c r="O41" i="13"/>
  <c r="P40" i="13"/>
  <c r="O40" i="13"/>
  <c r="P39" i="13"/>
  <c r="O39" i="13"/>
  <c r="P38" i="13"/>
  <c r="O38" i="13"/>
  <c r="P37" i="13"/>
  <c r="O37" i="13"/>
  <c r="P36" i="13"/>
  <c r="O36" i="13"/>
  <c r="P35" i="13"/>
  <c r="O35" i="13"/>
  <c r="P34" i="13"/>
  <c r="O34" i="13"/>
  <c r="P33" i="13"/>
  <c r="O33" i="13"/>
  <c r="P32" i="13"/>
  <c r="O32" i="13"/>
  <c r="P31" i="13"/>
  <c r="O31" i="13"/>
  <c r="P30" i="13"/>
  <c r="O30" i="13"/>
  <c r="P29" i="13"/>
  <c r="O29" i="13"/>
  <c r="P28" i="13"/>
  <c r="O28" i="13"/>
  <c r="P27" i="13"/>
  <c r="O27" i="13"/>
  <c r="P26" i="13"/>
  <c r="O26" i="13"/>
  <c r="P25" i="13"/>
  <c r="O25" i="13"/>
  <c r="P24" i="13"/>
  <c r="P46" i="13" s="1"/>
  <c r="P47" i="13" s="1"/>
  <c r="O24" i="13"/>
  <c r="O46" i="13" s="1"/>
  <c r="O47" i="13" s="1"/>
  <c r="R22" i="13"/>
  <c r="Q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P21" i="13"/>
  <c r="O21" i="13"/>
  <c r="P20" i="13"/>
  <c r="O20" i="13"/>
  <c r="P19" i="13"/>
  <c r="O19" i="13"/>
  <c r="P18" i="13"/>
  <c r="O18" i="13"/>
  <c r="P17" i="13"/>
  <c r="O17" i="13"/>
  <c r="P16" i="13"/>
  <c r="O16" i="13"/>
  <c r="P15" i="13"/>
  <c r="O15" i="13"/>
  <c r="P14" i="13"/>
  <c r="O14" i="13"/>
  <c r="P13" i="13"/>
  <c r="O13" i="13"/>
  <c r="P12" i="13"/>
  <c r="O12" i="13"/>
  <c r="O22" i="13" s="1"/>
  <c r="P11" i="13"/>
  <c r="O11" i="13"/>
  <c r="P10" i="13"/>
  <c r="P22" i="13" s="1"/>
  <c r="O10" i="13"/>
  <c r="J66" i="12"/>
  <c r="I66" i="12"/>
  <c r="H66" i="12"/>
  <c r="G66" i="12"/>
  <c r="F66" i="12"/>
  <c r="E66" i="12"/>
  <c r="D66" i="12"/>
  <c r="C66" i="12"/>
  <c r="L65" i="12"/>
  <c r="K65" i="12"/>
  <c r="L64" i="12"/>
  <c r="K64" i="12"/>
  <c r="L63" i="12"/>
  <c r="K63" i="12"/>
  <c r="L62" i="12"/>
  <c r="K62" i="12"/>
  <c r="L61" i="12"/>
  <c r="K61" i="12"/>
  <c r="L60" i="12"/>
  <c r="K60" i="12"/>
  <c r="L59" i="12"/>
  <c r="K59" i="12"/>
  <c r="L58" i="12"/>
  <c r="K58" i="12"/>
  <c r="L57" i="12"/>
  <c r="L66" i="12" s="1"/>
  <c r="K57" i="12"/>
  <c r="K66" i="12" s="1"/>
  <c r="K55" i="12"/>
  <c r="J55" i="12"/>
  <c r="I55" i="12"/>
  <c r="H55" i="12"/>
  <c r="G55" i="12"/>
  <c r="F55" i="12"/>
  <c r="E55" i="12"/>
  <c r="D55" i="12"/>
  <c r="C55" i="12"/>
  <c r="L54" i="12"/>
  <c r="K54" i="12"/>
  <c r="L53" i="12"/>
  <c r="L55" i="12" s="1"/>
  <c r="K53" i="12"/>
  <c r="L51" i="12"/>
  <c r="J51" i="12"/>
  <c r="I51" i="12"/>
  <c r="H51" i="12"/>
  <c r="G51" i="12"/>
  <c r="F51" i="12"/>
  <c r="E51" i="12"/>
  <c r="D51" i="12"/>
  <c r="C51" i="12"/>
  <c r="L50" i="12"/>
  <c r="K50" i="12"/>
  <c r="K51" i="12" s="1"/>
  <c r="J47" i="12"/>
  <c r="J48" i="12" s="1"/>
  <c r="J67" i="12" s="1"/>
  <c r="I47" i="12"/>
  <c r="I48" i="12" s="1"/>
  <c r="I67" i="12" s="1"/>
  <c r="H47" i="12"/>
  <c r="G47" i="12"/>
  <c r="G48" i="12" s="1"/>
  <c r="G67" i="12" s="1"/>
  <c r="F47" i="12"/>
  <c r="F48" i="12" s="1"/>
  <c r="F67" i="12" s="1"/>
  <c r="E47" i="12"/>
  <c r="D47" i="12"/>
  <c r="C47" i="12"/>
  <c r="L46" i="12"/>
  <c r="K46" i="12"/>
  <c r="L45" i="12"/>
  <c r="K45" i="12"/>
  <c r="L44" i="12"/>
  <c r="K44" i="12"/>
  <c r="L43" i="12"/>
  <c r="K43" i="12"/>
  <c r="L42" i="12"/>
  <c r="K42" i="12"/>
  <c r="L41" i="12"/>
  <c r="K41" i="12"/>
  <c r="L40" i="12"/>
  <c r="K40" i="12"/>
  <c r="L39" i="12"/>
  <c r="K39" i="12"/>
  <c r="L38" i="12"/>
  <c r="K38" i="12"/>
  <c r="L37" i="12"/>
  <c r="K37" i="12"/>
  <c r="L36" i="12"/>
  <c r="K36" i="12"/>
  <c r="L35" i="12"/>
  <c r="K35" i="12"/>
  <c r="L34" i="12"/>
  <c r="K34" i="12"/>
  <c r="L33" i="12"/>
  <c r="K33" i="12"/>
  <c r="L32" i="12"/>
  <c r="K32" i="12"/>
  <c r="L31" i="12"/>
  <c r="K31" i="12"/>
  <c r="L30" i="12"/>
  <c r="K30" i="12"/>
  <c r="L29" i="12"/>
  <c r="K29" i="12"/>
  <c r="L28" i="12"/>
  <c r="K28" i="12"/>
  <c r="L27" i="12"/>
  <c r="K27" i="12"/>
  <c r="L26" i="12"/>
  <c r="K26" i="12"/>
  <c r="L25" i="12"/>
  <c r="L47" i="12" s="1"/>
  <c r="K25" i="12"/>
  <c r="K47" i="12" s="1"/>
  <c r="J23" i="12"/>
  <c r="I23" i="12"/>
  <c r="H23" i="12"/>
  <c r="H48" i="12" s="1"/>
  <c r="H67" i="12" s="1"/>
  <c r="G23" i="12"/>
  <c r="F23" i="12"/>
  <c r="E23" i="12"/>
  <c r="E48" i="12" s="1"/>
  <c r="E67" i="12" s="1"/>
  <c r="D23" i="12"/>
  <c r="D48" i="12" s="1"/>
  <c r="D67" i="12" s="1"/>
  <c r="C23" i="12"/>
  <c r="C48" i="12" s="1"/>
  <c r="C67" i="12" s="1"/>
  <c r="L22" i="12"/>
  <c r="K22" i="12"/>
  <c r="L21" i="12"/>
  <c r="K21" i="12"/>
  <c r="L20" i="12"/>
  <c r="K20" i="12"/>
  <c r="L19" i="12"/>
  <c r="K19" i="12"/>
  <c r="L18" i="12"/>
  <c r="K18" i="12"/>
  <c r="L17" i="12"/>
  <c r="K17" i="12"/>
  <c r="L16" i="12"/>
  <c r="K16" i="12"/>
  <c r="L15" i="12"/>
  <c r="K15" i="12"/>
  <c r="L14" i="12"/>
  <c r="K14" i="12"/>
  <c r="L13" i="12"/>
  <c r="K13" i="12"/>
  <c r="L12" i="12"/>
  <c r="K12" i="12"/>
  <c r="L11" i="12"/>
  <c r="L23" i="12" s="1"/>
  <c r="K11" i="12"/>
  <c r="K23" i="12" s="1"/>
  <c r="N66" i="11"/>
  <c r="M66" i="11"/>
  <c r="L66" i="11"/>
  <c r="K66" i="11"/>
  <c r="J66" i="11"/>
  <c r="H66" i="11"/>
  <c r="G66" i="11"/>
  <c r="F66" i="11"/>
  <c r="E66" i="11"/>
  <c r="D66" i="11"/>
  <c r="C66" i="11"/>
  <c r="P65" i="11"/>
  <c r="J65" i="11"/>
  <c r="I65" i="11"/>
  <c r="O65" i="11" s="1"/>
  <c r="P64" i="11"/>
  <c r="J64" i="11"/>
  <c r="I64" i="11"/>
  <c r="O64" i="11" s="1"/>
  <c r="P63" i="11"/>
  <c r="J63" i="11"/>
  <c r="I63" i="11"/>
  <c r="O63" i="11" s="1"/>
  <c r="P62" i="11"/>
  <c r="J62" i="11"/>
  <c r="I62" i="11"/>
  <c r="O62" i="11" s="1"/>
  <c r="P61" i="11"/>
  <c r="J61" i="11"/>
  <c r="I61" i="11"/>
  <c r="O61" i="11" s="1"/>
  <c r="P60" i="11"/>
  <c r="J60" i="11"/>
  <c r="I60" i="11"/>
  <c r="O60" i="11" s="1"/>
  <c r="P59" i="11"/>
  <c r="J59" i="11"/>
  <c r="I59" i="11"/>
  <c r="O59" i="11" s="1"/>
  <c r="P58" i="11"/>
  <c r="J58" i="11"/>
  <c r="I58" i="11"/>
  <c r="O58" i="11" s="1"/>
  <c r="P57" i="11"/>
  <c r="P66" i="11" s="1"/>
  <c r="J57" i="11"/>
  <c r="I57" i="11"/>
  <c r="I66" i="11" s="1"/>
  <c r="N55" i="11"/>
  <c r="M55" i="11"/>
  <c r="L55" i="11"/>
  <c r="K55" i="11"/>
  <c r="I55" i="11"/>
  <c r="H55" i="11"/>
  <c r="G55" i="11"/>
  <c r="F55" i="11"/>
  <c r="E55" i="11"/>
  <c r="D55" i="11"/>
  <c r="D67" i="11" s="1"/>
  <c r="C55" i="11"/>
  <c r="O54" i="11"/>
  <c r="J54" i="11"/>
  <c r="P54" i="11" s="1"/>
  <c r="I54" i="11"/>
  <c r="O53" i="11"/>
  <c r="O55" i="11" s="1"/>
  <c r="J53" i="11"/>
  <c r="P53" i="11" s="1"/>
  <c r="P55" i="11" s="1"/>
  <c r="I53" i="11"/>
  <c r="N51" i="11"/>
  <c r="M51" i="11"/>
  <c r="L51" i="11"/>
  <c r="K51" i="11"/>
  <c r="J51" i="11"/>
  <c r="H51" i="11"/>
  <c r="G51" i="11"/>
  <c r="F51" i="11"/>
  <c r="E51" i="11"/>
  <c r="D51" i="11"/>
  <c r="C51" i="11"/>
  <c r="P50" i="11"/>
  <c r="P51" i="11" s="1"/>
  <c r="J50" i="11"/>
  <c r="I50" i="11"/>
  <c r="I51" i="11" s="1"/>
  <c r="N47" i="11"/>
  <c r="N48" i="11" s="1"/>
  <c r="M47" i="11"/>
  <c r="M48" i="11" s="1"/>
  <c r="L47" i="11"/>
  <c r="K47" i="11"/>
  <c r="K48" i="11" s="1"/>
  <c r="J47" i="11"/>
  <c r="H47" i="11"/>
  <c r="G47" i="11"/>
  <c r="G48" i="11" s="1"/>
  <c r="F47" i="11"/>
  <c r="F48" i="11" s="1"/>
  <c r="E47" i="11"/>
  <c r="E48" i="11" s="1"/>
  <c r="D47" i="11"/>
  <c r="C47" i="11"/>
  <c r="C48" i="11" s="1"/>
  <c r="P46" i="11"/>
  <c r="J46" i="11"/>
  <c r="I46" i="11"/>
  <c r="O46" i="11" s="1"/>
  <c r="P45" i="11"/>
  <c r="J45" i="11"/>
  <c r="I45" i="11"/>
  <c r="O45" i="11" s="1"/>
  <c r="P44" i="11"/>
  <c r="J44" i="11"/>
  <c r="I44" i="11"/>
  <c r="O44" i="11" s="1"/>
  <c r="P43" i="11"/>
  <c r="J43" i="11"/>
  <c r="I43" i="11"/>
  <c r="O43" i="11" s="1"/>
  <c r="P42" i="11"/>
  <c r="J42" i="11"/>
  <c r="I42" i="11"/>
  <c r="O42" i="11" s="1"/>
  <c r="P41" i="11"/>
  <c r="J41" i="11"/>
  <c r="I41" i="11"/>
  <c r="O41" i="11" s="1"/>
  <c r="P40" i="11"/>
  <c r="J40" i="11"/>
  <c r="I40" i="11"/>
  <c r="O40" i="11" s="1"/>
  <c r="P39" i="11"/>
  <c r="J39" i="11"/>
  <c r="I39" i="11"/>
  <c r="O39" i="11" s="1"/>
  <c r="P38" i="11"/>
  <c r="J38" i="11"/>
  <c r="I38" i="11"/>
  <c r="O38" i="11" s="1"/>
  <c r="P37" i="11"/>
  <c r="J37" i="11"/>
  <c r="I37" i="11"/>
  <c r="O37" i="11" s="1"/>
  <c r="P36" i="11"/>
  <c r="J36" i="11"/>
  <c r="I36" i="11"/>
  <c r="O36" i="11" s="1"/>
  <c r="P35" i="11"/>
  <c r="J35" i="11"/>
  <c r="I35" i="11"/>
  <c r="O35" i="11" s="1"/>
  <c r="P34" i="11"/>
  <c r="J34" i="11"/>
  <c r="I34" i="11"/>
  <c r="O34" i="11" s="1"/>
  <c r="P33" i="11"/>
  <c r="J33" i="11"/>
  <c r="I33" i="11"/>
  <c r="O33" i="11" s="1"/>
  <c r="P32" i="11"/>
  <c r="J32" i="11"/>
  <c r="I32" i="11"/>
  <c r="O32" i="11" s="1"/>
  <c r="P31" i="11"/>
  <c r="J31" i="11"/>
  <c r="I31" i="11"/>
  <c r="O31" i="11" s="1"/>
  <c r="P30" i="11"/>
  <c r="J30" i="11"/>
  <c r="I30" i="11"/>
  <c r="O30" i="11" s="1"/>
  <c r="P29" i="11"/>
  <c r="J29" i="11"/>
  <c r="I29" i="11"/>
  <c r="O29" i="11" s="1"/>
  <c r="P28" i="11"/>
  <c r="J28" i="11"/>
  <c r="I28" i="11"/>
  <c r="O28" i="11" s="1"/>
  <c r="P27" i="11"/>
  <c r="J27" i="11"/>
  <c r="I27" i="11"/>
  <c r="O27" i="11" s="1"/>
  <c r="P26" i="11"/>
  <c r="J26" i="11"/>
  <c r="I26" i="11"/>
  <c r="O26" i="11" s="1"/>
  <c r="P25" i="11"/>
  <c r="P47" i="11" s="1"/>
  <c r="P48" i="11" s="1"/>
  <c r="J25" i="11"/>
  <c r="I25" i="11"/>
  <c r="O25" i="11" s="1"/>
  <c r="N23" i="11"/>
  <c r="M23" i="11"/>
  <c r="L23" i="11"/>
  <c r="L48" i="11" s="1"/>
  <c r="K23" i="11"/>
  <c r="H23" i="11"/>
  <c r="H48" i="11" s="1"/>
  <c r="G23" i="11"/>
  <c r="F23" i="11"/>
  <c r="E23" i="11"/>
  <c r="D23" i="11"/>
  <c r="D48" i="11" s="1"/>
  <c r="C23" i="11"/>
  <c r="O22" i="11"/>
  <c r="J22" i="11"/>
  <c r="P22" i="11" s="1"/>
  <c r="I22" i="11"/>
  <c r="O21" i="11"/>
  <c r="J21" i="11"/>
  <c r="P21" i="11" s="1"/>
  <c r="I21" i="11"/>
  <c r="O20" i="11"/>
  <c r="J20" i="11"/>
  <c r="P20" i="11" s="1"/>
  <c r="I20" i="11"/>
  <c r="O19" i="11"/>
  <c r="J19" i="11"/>
  <c r="P19" i="11" s="1"/>
  <c r="I19" i="11"/>
  <c r="O18" i="11"/>
  <c r="J18" i="11"/>
  <c r="P18" i="11" s="1"/>
  <c r="I18" i="11"/>
  <c r="O17" i="11"/>
  <c r="J17" i="11"/>
  <c r="P17" i="11" s="1"/>
  <c r="I17" i="11"/>
  <c r="O16" i="11"/>
  <c r="J16" i="11"/>
  <c r="P16" i="11" s="1"/>
  <c r="I16" i="11"/>
  <c r="O15" i="11"/>
  <c r="J15" i="11"/>
  <c r="P15" i="11" s="1"/>
  <c r="I15" i="11"/>
  <c r="O14" i="11"/>
  <c r="J14" i="11"/>
  <c r="P14" i="11" s="1"/>
  <c r="I14" i="11"/>
  <c r="O13" i="11"/>
  <c r="J13" i="11"/>
  <c r="P13" i="11" s="1"/>
  <c r="I13" i="11"/>
  <c r="O12" i="11"/>
  <c r="J12" i="11"/>
  <c r="P12" i="11" s="1"/>
  <c r="I12" i="11"/>
  <c r="O11" i="11"/>
  <c r="J11" i="11"/>
  <c r="J23" i="11" s="1"/>
  <c r="P23" i="11" s="1"/>
  <c r="I11" i="11"/>
  <c r="I23" i="11" s="1"/>
  <c r="O23" i="11" s="1"/>
  <c r="P65" i="10"/>
  <c r="O65" i="10"/>
  <c r="L65" i="10"/>
  <c r="K65" i="10"/>
  <c r="J65" i="10"/>
  <c r="I65" i="10"/>
  <c r="H65" i="10"/>
  <c r="G65" i="10"/>
  <c r="E65" i="10" s="1"/>
  <c r="D65" i="10"/>
  <c r="N65" i="10" s="1"/>
  <c r="C65" i="10"/>
  <c r="M65" i="10" s="1"/>
  <c r="P64" i="10"/>
  <c r="O64" i="10"/>
  <c r="L64" i="10"/>
  <c r="K64" i="10"/>
  <c r="J64" i="10"/>
  <c r="I64" i="10"/>
  <c r="E64" i="10" s="1"/>
  <c r="H64" i="10"/>
  <c r="G64" i="10"/>
  <c r="D64" i="10"/>
  <c r="N64" i="10" s="1"/>
  <c r="C64" i="10"/>
  <c r="P63" i="10"/>
  <c r="O63" i="10"/>
  <c r="L63" i="10"/>
  <c r="K63" i="10"/>
  <c r="J63" i="10"/>
  <c r="I63" i="10"/>
  <c r="H63" i="10"/>
  <c r="F63" i="10" s="1"/>
  <c r="G63" i="10"/>
  <c r="D63" i="10"/>
  <c r="N63" i="10" s="1"/>
  <c r="C63" i="10"/>
  <c r="M63" i="10" s="1"/>
  <c r="P62" i="10"/>
  <c r="O62" i="10"/>
  <c r="L62" i="10"/>
  <c r="K62" i="10"/>
  <c r="J62" i="10"/>
  <c r="F62" i="10" s="1"/>
  <c r="I62" i="10"/>
  <c r="H62" i="10"/>
  <c r="G62" i="10"/>
  <c r="D62" i="10"/>
  <c r="C62" i="10"/>
  <c r="P61" i="10"/>
  <c r="O61" i="10"/>
  <c r="M61" i="10"/>
  <c r="L61" i="10"/>
  <c r="K61" i="10"/>
  <c r="J61" i="10"/>
  <c r="F61" i="10" s="1"/>
  <c r="I61" i="10"/>
  <c r="H61" i="10"/>
  <c r="G61" i="10"/>
  <c r="E61" i="10"/>
  <c r="D61" i="10"/>
  <c r="N61" i="10" s="1"/>
  <c r="C61" i="10"/>
  <c r="P60" i="10"/>
  <c r="O60" i="10"/>
  <c r="L60" i="10"/>
  <c r="K60" i="10"/>
  <c r="J60" i="10"/>
  <c r="I60" i="10"/>
  <c r="E60" i="10" s="1"/>
  <c r="H60" i="10"/>
  <c r="F60" i="10" s="1"/>
  <c r="G60" i="10"/>
  <c r="D60" i="10"/>
  <c r="N60" i="10" s="1"/>
  <c r="C60" i="10"/>
  <c r="P59" i="10"/>
  <c r="O59" i="10"/>
  <c r="L59" i="10"/>
  <c r="K59" i="10"/>
  <c r="J59" i="10"/>
  <c r="I59" i="10"/>
  <c r="E59" i="10" s="1"/>
  <c r="H59" i="10"/>
  <c r="F59" i="10" s="1"/>
  <c r="G59" i="10"/>
  <c r="D59" i="10"/>
  <c r="N59" i="10" s="1"/>
  <c r="C59" i="10"/>
  <c r="M59" i="10" s="1"/>
  <c r="P58" i="10"/>
  <c r="O58" i="10"/>
  <c r="L58" i="10"/>
  <c r="K58" i="10"/>
  <c r="J58" i="10"/>
  <c r="I58" i="10"/>
  <c r="H58" i="10"/>
  <c r="G58" i="10"/>
  <c r="E58" i="10" s="1"/>
  <c r="D58" i="10"/>
  <c r="C58" i="10"/>
  <c r="M58" i="10" s="1"/>
  <c r="P57" i="10"/>
  <c r="O57" i="10"/>
  <c r="M57" i="10"/>
  <c r="L57" i="10"/>
  <c r="K57" i="10"/>
  <c r="K66" i="10" s="1"/>
  <c r="J57" i="10"/>
  <c r="J66" i="10" s="1"/>
  <c r="I57" i="10"/>
  <c r="H57" i="10"/>
  <c r="G57" i="10"/>
  <c r="E57" i="10" s="1"/>
  <c r="D57" i="10"/>
  <c r="C57" i="10"/>
  <c r="P54" i="10"/>
  <c r="O54" i="10"/>
  <c r="L54" i="10"/>
  <c r="N54" i="10" s="1"/>
  <c r="K54" i="10"/>
  <c r="I54" i="10"/>
  <c r="H54" i="10"/>
  <c r="G54" i="10"/>
  <c r="E54" i="10"/>
  <c r="D54" i="10"/>
  <c r="C54" i="10"/>
  <c r="M54" i="10" s="1"/>
  <c r="P53" i="10"/>
  <c r="P55" i="10" s="1"/>
  <c r="O53" i="10"/>
  <c r="O55" i="10" s="1"/>
  <c r="L53" i="10"/>
  <c r="L55" i="10" s="1"/>
  <c r="K53" i="10"/>
  <c r="K55" i="10" s="1"/>
  <c r="J53" i="10"/>
  <c r="J55" i="10" s="1"/>
  <c r="I53" i="10"/>
  <c r="H53" i="10"/>
  <c r="G53" i="10"/>
  <c r="G55" i="10" s="1"/>
  <c r="D53" i="10"/>
  <c r="D55" i="10" s="1"/>
  <c r="C53" i="10"/>
  <c r="M53" i="10" s="1"/>
  <c r="P50" i="10"/>
  <c r="P51" i="10" s="1"/>
  <c r="O50" i="10"/>
  <c r="O51" i="10" s="1"/>
  <c r="L50" i="10"/>
  <c r="L51" i="10" s="1"/>
  <c r="K50" i="10"/>
  <c r="K51" i="10" s="1"/>
  <c r="J50" i="10"/>
  <c r="J51" i="10" s="1"/>
  <c r="I50" i="10"/>
  <c r="I51" i="10" s="1"/>
  <c r="H50" i="10"/>
  <c r="H51" i="10" s="1"/>
  <c r="G50" i="10"/>
  <c r="D50" i="10"/>
  <c r="N50" i="10" s="1"/>
  <c r="C50" i="10"/>
  <c r="C51" i="10" s="1"/>
  <c r="P46" i="10"/>
  <c r="O46" i="10"/>
  <c r="L46" i="10"/>
  <c r="K46" i="10"/>
  <c r="J46" i="10"/>
  <c r="I46" i="10"/>
  <c r="E46" i="10" s="1"/>
  <c r="H46" i="10"/>
  <c r="G46" i="10"/>
  <c r="F46" i="10"/>
  <c r="D46" i="10"/>
  <c r="N46" i="10" s="1"/>
  <c r="C46" i="10"/>
  <c r="P45" i="10"/>
  <c r="O45" i="10"/>
  <c r="L45" i="10"/>
  <c r="K45" i="10"/>
  <c r="J45" i="10"/>
  <c r="I45" i="10"/>
  <c r="H45" i="10"/>
  <c r="G45" i="10"/>
  <c r="E45" i="10" s="1"/>
  <c r="D45" i="10"/>
  <c r="C45" i="10"/>
  <c r="M45" i="10" s="1"/>
  <c r="P44" i="10"/>
  <c r="O44" i="10"/>
  <c r="L44" i="10"/>
  <c r="K44" i="10"/>
  <c r="J44" i="10"/>
  <c r="F44" i="10" s="1"/>
  <c r="I44" i="10"/>
  <c r="E44" i="10" s="1"/>
  <c r="H44" i="10"/>
  <c r="G44" i="10"/>
  <c r="D44" i="10"/>
  <c r="C44" i="10"/>
  <c r="M44" i="10" s="1"/>
  <c r="P43" i="10"/>
  <c r="O43" i="10"/>
  <c r="L43" i="10"/>
  <c r="K43" i="10"/>
  <c r="J43" i="10"/>
  <c r="I43" i="10"/>
  <c r="E43" i="10" s="1"/>
  <c r="H43" i="10"/>
  <c r="G43" i="10"/>
  <c r="F43" i="10"/>
  <c r="D43" i="10"/>
  <c r="N43" i="10" s="1"/>
  <c r="C43" i="10"/>
  <c r="P42" i="10"/>
  <c r="O42" i="10"/>
  <c r="L42" i="10"/>
  <c r="K42" i="10"/>
  <c r="J42" i="10"/>
  <c r="F42" i="10" s="1"/>
  <c r="I42" i="10"/>
  <c r="E42" i="10" s="1"/>
  <c r="H42" i="10"/>
  <c r="G42" i="10"/>
  <c r="D42" i="10"/>
  <c r="C42" i="10"/>
  <c r="P41" i="10"/>
  <c r="O41" i="10"/>
  <c r="L41" i="10"/>
  <c r="K41" i="10"/>
  <c r="J41" i="10"/>
  <c r="F41" i="10" s="1"/>
  <c r="I41" i="10"/>
  <c r="H41" i="10"/>
  <c r="G41" i="10"/>
  <c r="E41" i="10" s="1"/>
  <c r="D41" i="10"/>
  <c r="C41" i="10"/>
  <c r="M41" i="10" s="1"/>
  <c r="P40" i="10"/>
  <c r="O40" i="10"/>
  <c r="L40" i="10"/>
  <c r="K40" i="10"/>
  <c r="J40" i="10"/>
  <c r="N40" i="10" s="1"/>
  <c r="I40" i="10"/>
  <c r="E40" i="10" s="1"/>
  <c r="H40" i="10"/>
  <c r="G40" i="10"/>
  <c r="D40" i="10"/>
  <c r="C40" i="10"/>
  <c r="M40" i="10" s="1"/>
  <c r="P39" i="10"/>
  <c r="O39" i="10"/>
  <c r="L39" i="10"/>
  <c r="K39" i="10"/>
  <c r="J39" i="10"/>
  <c r="I39" i="10"/>
  <c r="E39" i="10" s="1"/>
  <c r="H39" i="10"/>
  <c r="G39" i="10"/>
  <c r="F39" i="10"/>
  <c r="D39" i="10"/>
  <c r="N39" i="10" s="1"/>
  <c r="C39" i="10"/>
  <c r="P38" i="10"/>
  <c r="O38" i="10"/>
  <c r="L38" i="10"/>
  <c r="K38" i="10"/>
  <c r="J38" i="10"/>
  <c r="I38" i="10"/>
  <c r="E38" i="10" s="1"/>
  <c r="H38" i="10"/>
  <c r="G38" i="10"/>
  <c r="D38" i="10"/>
  <c r="N38" i="10" s="1"/>
  <c r="C38" i="10"/>
  <c r="P37" i="10"/>
  <c r="O37" i="10"/>
  <c r="L37" i="10"/>
  <c r="K37" i="10"/>
  <c r="J37" i="10"/>
  <c r="F37" i="10" s="1"/>
  <c r="I37" i="10"/>
  <c r="H37" i="10"/>
  <c r="G37" i="10"/>
  <c r="D37" i="10"/>
  <c r="C37" i="10"/>
  <c r="M37" i="10" s="1"/>
  <c r="P36" i="10"/>
  <c r="O36" i="10"/>
  <c r="L36" i="10"/>
  <c r="K36" i="10"/>
  <c r="J36" i="10"/>
  <c r="I36" i="10"/>
  <c r="H36" i="10"/>
  <c r="G36" i="10"/>
  <c r="E36" i="10" s="1"/>
  <c r="D36" i="10"/>
  <c r="C36" i="10"/>
  <c r="M36" i="10" s="1"/>
  <c r="P35" i="10"/>
  <c r="O35" i="10"/>
  <c r="L35" i="10"/>
  <c r="K35" i="10"/>
  <c r="J35" i="10"/>
  <c r="F35" i="10" s="1"/>
  <c r="I35" i="10"/>
  <c r="E35" i="10" s="1"/>
  <c r="H35" i="10"/>
  <c r="G35" i="10"/>
  <c r="D35" i="10"/>
  <c r="N35" i="10" s="1"/>
  <c r="C35" i="10"/>
  <c r="P34" i="10"/>
  <c r="O34" i="10"/>
  <c r="L34" i="10"/>
  <c r="K34" i="10"/>
  <c r="J34" i="10"/>
  <c r="I34" i="10"/>
  <c r="H34" i="10"/>
  <c r="G34" i="10"/>
  <c r="D34" i="10"/>
  <c r="N34" i="10" s="1"/>
  <c r="C34" i="10"/>
  <c r="P33" i="10"/>
  <c r="O33" i="10"/>
  <c r="L33" i="10"/>
  <c r="K33" i="10"/>
  <c r="J33" i="10"/>
  <c r="I33" i="10"/>
  <c r="H33" i="10"/>
  <c r="G33" i="10"/>
  <c r="E33" i="10" s="1"/>
  <c r="D33" i="10"/>
  <c r="N33" i="10" s="1"/>
  <c r="C33" i="10"/>
  <c r="M33" i="10" s="1"/>
  <c r="P32" i="10"/>
  <c r="O32" i="10"/>
  <c r="L32" i="10"/>
  <c r="K32" i="10"/>
  <c r="J32" i="10"/>
  <c r="I32" i="10"/>
  <c r="E32" i="10" s="1"/>
  <c r="H32" i="10"/>
  <c r="G32" i="10"/>
  <c r="D32" i="10"/>
  <c r="N32" i="10" s="1"/>
  <c r="C32" i="10"/>
  <c r="M32" i="10" s="1"/>
  <c r="P31" i="10"/>
  <c r="O31" i="10"/>
  <c r="L31" i="10"/>
  <c r="K31" i="10"/>
  <c r="J31" i="10"/>
  <c r="I31" i="10"/>
  <c r="E31" i="10" s="1"/>
  <c r="H31" i="10"/>
  <c r="F31" i="10" s="1"/>
  <c r="G31" i="10"/>
  <c r="D31" i="10"/>
  <c r="N31" i="10" s="1"/>
  <c r="C31" i="10"/>
  <c r="P30" i="10"/>
  <c r="O30" i="10"/>
  <c r="L30" i="10"/>
  <c r="K30" i="10"/>
  <c r="J30" i="10"/>
  <c r="I30" i="10"/>
  <c r="H30" i="10"/>
  <c r="G30" i="10"/>
  <c r="D30" i="10"/>
  <c r="C30" i="10"/>
  <c r="P29" i="10"/>
  <c r="O29" i="10"/>
  <c r="L29" i="10"/>
  <c r="K29" i="10"/>
  <c r="J29" i="10"/>
  <c r="F29" i="10" s="1"/>
  <c r="I29" i="10"/>
  <c r="H29" i="10"/>
  <c r="G29" i="10"/>
  <c r="E29" i="10" s="1"/>
  <c r="D29" i="10"/>
  <c r="N29" i="10" s="1"/>
  <c r="C29" i="10"/>
  <c r="M29" i="10" s="1"/>
  <c r="P28" i="10"/>
  <c r="O28" i="10"/>
  <c r="L28" i="10"/>
  <c r="K28" i="10"/>
  <c r="J28" i="10"/>
  <c r="I28" i="10"/>
  <c r="H28" i="10"/>
  <c r="G28" i="10"/>
  <c r="E28" i="10"/>
  <c r="D28" i="10"/>
  <c r="N28" i="10" s="1"/>
  <c r="C28" i="10"/>
  <c r="M28" i="10" s="1"/>
  <c r="P27" i="10"/>
  <c r="O27" i="10"/>
  <c r="L27" i="10"/>
  <c r="K27" i="10"/>
  <c r="J27" i="10"/>
  <c r="F27" i="10" s="1"/>
  <c r="I27" i="10"/>
  <c r="E27" i="10" s="1"/>
  <c r="H27" i="10"/>
  <c r="G27" i="10"/>
  <c r="D27" i="10"/>
  <c r="N27" i="10" s="1"/>
  <c r="C27" i="10"/>
  <c r="M27" i="10" s="1"/>
  <c r="P26" i="10"/>
  <c r="O26" i="10"/>
  <c r="L26" i="10"/>
  <c r="K26" i="10"/>
  <c r="J26" i="10"/>
  <c r="I26" i="10"/>
  <c r="H26" i="10"/>
  <c r="G26" i="10"/>
  <c r="D26" i="10"/>
  <c r="N26" i="10" s="1"/>
  <c r="C26" i="10"/>
  <c r="M26" i="10" s="1"/>
  <c r="P25" i="10"/>
  <c r="O25" i="10"/>
  <c r="L25" i="10"/>
  <c r="K25" i="10"/>
  <c r="J25" i="10"/>
  <c r="I25" i="10"/>
  <c r="H25" i="10"/>
  <c r="H47" i="10" s="1"/>
  <c r="G25" i="10"/>
  <c r="E25" i="10" s="1"/>
  <c r="D25" i="10"/>
  <c r="C25" i="10"/>
  <c r="M25" i="10" s="1"/>
  <c r="P22" i="10"/>
  <c r="O22" i="10"/>
  <c r="L22" i="10"/>
  <c r="K22" i="10"/>
  <c r="J22" i="10"/>
  <c r="F22" i="10" s="1"/>
  <c r="I22" i="10"/>
  <c r="H22" i="10"/>
  <c r="G22" i="10"/>
  <c r="D22" i="10"/>
  <c r="N22" i="10" s="1"/>
  <c r="C22" i="10"/>
  <c r="P21" i="10"/>
  <c r="O21" i="10"/>
  <c r="L21" i="10"/>
  <c r="K21" i="10"/>
  <c r="J21" i="10"/>
  <c r="I21" i="10"/>
  <c r="H21" i="10"/>
  <c r="G21" i="10"/>
  <c r="D21" i="10"/>
  <c r="N21" i="10" s="1"/>
  <c r="C21" i="10"/>
  <c r="M21" i="10" s="1"/>
  <c r="P20" i="10"/>
  <c r="O20" i="10"/>
  <c r="L20" i="10"/>
  <c r="K20" i="10"/>
  <c r="J20" i="10"/>
  <c r="F20" i="10" s="1"/>
  <c r="I20" i="10"/>
  <c r="H20" i="10"/>
  <c r="G20" i="10"/>
  <c r="D20" i="10"/>
  <c r="C20" i="10"/>
  <c r="M20" i="10" s="1"/>
  <c r="P19" i="10"/>
  <c r="O19" i="10"/>
  <c r="L19" i="10"/>
  <c r="K19" i="10"/>
  <c r="J19" i="10"/>
  <c r="I19" i="10"/>
  <c r="H19" i="10"/>
  <c r="F19" i="10" s="1"/>
  <c r="G19" i="10"/>
  <c r="E19" i="10" s="1"/>
  <c r="D19" i="10"/>
  <c r="C19" i="10"/>
  <c r="M19" i="10" s="1"/>
  <c r="P18" i="10"/>
  <c r="O18" i="10"/>
  <c r="L18" i="10"/>
  <c r="K18" i="10"/>
  <c r="J18" i="10"/>
  <c r="I18" i="10"/>
  <c r="E18" i="10" s="1"/>
  <c r="H18" i="10"/>
  <c r="F18" i="10" s="1"/>
  <c r="G18" i="10"/>
  <c r="D18" i="10"/>
  <c r="N18" i="10" s="1"/>
  <c r="C18" i="10"/>
  <c r="M18" i="10" s="1"/>
  <c r="P17" i="10"/>
  <c r="O17" i="10"/>
  <c r="L17" i="10"/>
  <c r="K17" i="10"/>
  <c r="J17" i="10"/>
  <c r="I17" i="10"/>
  <c r="H17" i="10"/>
  <c r="G17" i="10"/>
  <c r="F17" i="10"/>
  <c r="D17" i="10"/>
  <c r="C17" i="10"/>
  <c r="P16" i="10"/>
  <c r="O16" i="10"/>
  <c r="L16" i="10"/>
  <c r="K16" i="10"/>
  <c r="J16" i="10"/>
  <c r="I16" i="10"/>
  <c r="H16" i="10"/>
  <c r="G16" i="10"/>
  <c r="E16" i="10" s="1"/>
  <c r="D16" i="10"/>
  <c r="N16" i="10" s="1"/>
  <c r="C16" i="10"/>
  <c r="M16" i="10" s="1"/>
  <c r="P15" i="10"/>
  <c r="O15" i="10"/>
  <c r="L15" i="10"/>
  <c r="K15" i="10"/>
  <c r="J15" i="10"/>
  <c r="F15" i="10" s="1"/>
  <c r="I15" i="10"/>
  <c r="H15" i="10"/>
  <c r="G15" i="10"/>
  <c r="E15" i="10"/>
  <c r="D15" i="10"/>
  <c r="C15" i="10"/>
  <c r="M15" i="10" s="1"/>
  <c r="P14" i="10"/>
  <c r="O14" i="10"/>
  <c r="L14" i="10"/>
  <c r="K14" i="10"/>
  <c r="J14" i="10"/>
  <c r="I14" i="10"/>
  <c r="E14" i="10" s="1"/>
  <c r="H14" i="10"/>
  <c r="G14" i="10"/>
  <c r="F14" i="10"/>
  <c r="D14" i="10"/>
  <c r="N14" i="10" s="1"/>
  <c r="C14" i="10"/>
  <c r="P13" i="10"/>
  <c r="O13" i="10"/>
  <c r="L13" i="10"/>
  <c r="K13" i="10"/>
  <c r="J13" i="10"/>
  <c r="F13" i="10" s="1"/>
  <c r="I13" i="10"/>
  <c r="E13" i="10" s="1"/>
  <c r="H13" i="10"/>
  <c r="G13" i="10"/>
  <c r="D13" i="10"/>
  <c r="C13" i="10"/>
  <c r="P12" i="10"/>
  <c r="O12" i="10"/>
  <c r="L12" i="10"/>
  <c r="K12" i="10"/>
  <c r="J12" i="10"/>
  <c r="I12" i="10"/>
  <c r="H12" i="10"/>
  <c r="G12" i="10"/>
  <c r="E12" i="10" s="1"/>
  <c r="D12" i="10"/>
  <c r="C12" i="10"/>
  <c r="M12" i="10" s="1"/>
  <c r="P11" i="10"/>
  <c r="P23" i="10" s="1"/>
  <c r="O11" i="10"/>
  <c r="L11" i="10"/>
  <c r="K11" i="10"/>
  <c r="J11" i="10"/>
  <c r="F11" i="10" s="1"/>
  <c r="I11" i="10"/>
  <c r="H11" i="10"/>
  <c r="G11" i="10"/>
  <c r="G23" i="10" s="1"/>
  <c r="D11" i="10"/>
  <c r="N11" i="10" s="1"/>
  <c r="C11" i="10"/>
  <c r="H23" i="10" l="1"/>
  <c r="M17" i="10"/>
  <c r="M22" i="10"/>
  <c r="K47" i="10"/>
  <c r="E30" i="10"/>
  <c r="N36" i="10"/>
  <c r="M39" i="10"/>
  <c r="M46" i="10"/>
  <c r="M64" i="10"/>
  <c r="I23" i="10"/>
  <c r="N12" i="10"/>
  <c r="N17" i="10"/>
  <c r="J47" i="10"/>
  <c r="F28" i="10"/>
  <c r="F30" i="10"/>
  <c r="M34" i="10"/>
  <c r="N41" i="10"/>
  <c r="H55" i="10"/>
  <c r="F55" i="10" s="1"/>
  <c r="C66" i="10"/>
  <c r="E63" i="10"/>
  <c r="F65" i="10"/>
  <c r="N15" i="10"/>
  <c r="F16" i="10"/>
  <c r="F23" i="10" s="1"/>
  <c r="E21" i="10"/>
  <c r="N44" i="10"/>
  <c r="F45" i="10"/>
  <c r="N53" i="10"/>
  <c r="N57" i="10"/>
  <c r="N66" i="10" s="1"/>
  <c r="F58" i="10"/>
  <c r="H48" i="10"/>
  <c r="K23" i="10"/>
  <c r="K48" i="10" s="1"/>
  <c r="K67" i="10" s="1"/>
  <c r="M13" i="10"/>
  <c r="F21" i="10"/>
  <c r="L47" i="10"/>
  <c r="I47" i="10"/>
  <c r="F33" i="10"/>
  <c r="M35" i="10"/>
  <c r="F38" i="10"/>
  <c r="M42" i="10"/>
  <c r="M50" i="10"/>
  <c r="F53" i="10"/>
  <c r="M60" i="10"/>
  <c r="N62" i="10"/>
  <c r="F64" i="10"/>
  <c r="C23" i="10"/>
  <c r="L23" i="10"/>
  <c r="N13" i="10"/>
  <c r="N23" i="10" s="1"/>
  <c r="N20" i="10"/>
  <c r="F26" i="10"/>
  <c r="M30" i="10"/>
  <c r="M47" i="10" s="1"/>
  <c r="M48" i="10" s="1"/>
  <c r="N37" i="10"/>
  <c r="N42" i="10"/>
  <c r="P66" i="10"/>
  <c r="L66" i="10"/>
  <c r="M11" i="10"/>
  <c r="M23" i="10" s="1"/>
  <c r="F12" i="10"/>
  <c r="M14" i="10"/>
  <c r="E17" i="10"/>
  <c r="N19" i="10"/>
  <c r="E20" i="10"/>
  <c r="E23" i="10" s="1"/>
  <c r="E22" i="10"/>
  <c r="D47" i="10"/>
  <c r="O47" i="10"/>
  <c r="O48" i="10" s="1"/>
  <c r="O67" i="10" s="1"/>
  <c r="N30" i="10"/>
  <c r="E34" i="10"/>
  <c r="F36" i="10"/>
  <c r="E37" i="10"/>
  <c r="M43" i="10"/>
  <c r="E50" i="10"/>
  <c r="H66" i="10"/>
  <c r="O66" i="10"/>
  <c r="E11" i="10"/>
  <c r="O23" i="10"/>
  <c r="P47" i="10"/>
  <c r="M31" i="10"/>
  <c r="F32" i="10"/>
  <c r="F34" i="10"/>
  <c r="M38" i="10"/>
  <c r="N45" i="10"/>
  <c r="D51" i="10"/>
  <c r="N51" i="10" s="1"/>
  <c r="E53" i="10"/>
  <c r="I66" i="10"/>
  <c r="N58" i="10"/>
  <c r="M62" i="10"/>
  <c r="M66" i="10" s="1"/>
  <c r="M47" i="14"/>
  <c r="N66" i="14"/>
  <c r="M66" i="14"/>
  <c r="J66" i="13"/>
  <c r="C66" i="13"/>
  <c r="K66" i="13"/>
  <c r="D66" i="13"/>
  <c r="L66" i="13"/>
  <c r="E66" i="13"/>
  <c r="M66" i="13"/>
  <c r="G66" i="13"/>
  <c r="Q66" i="13"/>
  <c r="P66" i="13"/>
  <c r="K48" i="12"/>
  <c r="K67" i="12" s="1"/>
  <c r="L48" i="12"/>
  <c r="L67" i="12" s="1"/>
  <c r="F67" i="11"/>
  <c r="J67" i="11" s="1"/>
  <c r="G67" i="11"/>
  <c r="H67" i="11"/>
  <c r="P67" i="11"/>
  <c r="K67" i="11"/>
  <c r="C67" i="11"/>
  <c r="I67" i="11" s="1"/>
  <c r="O47" i="11"/>
  <c r="O48" i="11" s="1"/>
  <c r="J48" i="11"/>
  <c r="M67" i="11"/>
  <c r="L67" i="11"/>
  <c r="E67" i="11"/>
  <c r="N67" i="11"/>
  <c r="P11" i="11"/>
  <c r="J55" i="11"/>
  <c r="I47" i="11"/>
  <c r="I48" i="11" s="1"/>
  <c r="O50" i="11"/>
  <c r="O51" i="11" s="1"/>
  <c r="O57" i="11"/>
  <c r="O66" i="11" s="1"/>
  <c r="F51" i="10"/>
  <c r="J48" i="10"/>
  <c r="J67" i="10" s="1"/>
  <c r="N55" i="10"/>
  <c r="I48" i="10"/>
  <c r="I67" i="10" s="1"/>
  <c r="M51" i="10"/>
  <c r="E66" i="10"/>
  <c r="P48" i="10"/>
  <c r="G66" i="10"/>
  <c r="E26" i="10"/>
  <c r="E47" i="10" s="1"/>
  <c r="G47" i="10"/>
  <c r="G48" i="10" s="1"/>
  <c r="F57" i="10"/>
  <c r="F66" i="10" s="1"/>
  <c r="C55" i="10"/>
  <c r="J23" i="10"/>
  <c r="G51" i="10"/>
  <c r="E51" i="10" s="1"/>
  <c r="D23" i="10"/>
  <c r="F25" i="10"/>
  <c r="N25" i="10"/>
  <c r="F50" i="10"/>
  <c r="F40" i="10"/>
  <c r="F54" i="10"/>
  <c r="I55" i="10"/>
  <c r="E55" i="10" s="1"/>
  <c r="E62" i="10"/>
  <c r="C47" i="10"/>
  <c r="D66" i="10"/>
  <c r="H67" i="10" l="1"/>
  <c r="N47" i="10"/>
  <c r="N48" i="10" s="1"/>
  <c r="N67" i="10" s="1"/>
  <c r="P67" i="10"/>
  <c r="F47" i="10"/>
  <c r="F48" i="10" s="1"/>
  <c r="F67" i="10" s="1"/>
  <c r="L48" i="10"/>
  <c r="L67" i="10" s="1"/>
  <c r="E48" i="10"/>
  <c r="E67" i="10" s="1"/>
  <c r="D48" i="10"/>
  <c r="D67" i="10" s="1"/>
  <c r="C48" i="10"/>
  <c r="C67" i="10" s="1"/>
  <c r="O67" i="11"/>
  <c r="M55" i="10"/>
  <c r="M67" i="10" s="1"/>
  <c r="G67" i="10"/>
  <c r="L63" i="9" l="1"/>
  <c r="K63" i="9"/>
  <c r="J63" i="9"/>
  <c r="I63" i="9"/>
  <c r="H63" i="9"/>
  <c r="G63" i="9"/>
  <c r="F63" i="9"/>
  <c r="E63" i="9"/>
  <c r="D63" i="9"/>
  <c r="N63" i="9" s="1"/>
  <c r="C63" i="9"/>
  <c r="M63" i="9" s="1"/>
  <c r="L62" i="9"/>
  <c r="K62" i="9"/>
  <c r="J62" i="9"/>
  <c r="I62" i="9"/>
  <c r="H62" i="9"/>
  <c r="G62" i="9"/>
  <c r="F62" i="9"/>
  <c r="E62" i="9"/>
  <c r="D62" i="9"/>
  <c r="N62" i="9" s="1"/>
  <c r="C62" i="9"/>
  <c r="M62" i="9" s="1"/>
  <c r="L61" i="9"/>
  <c r="K61" i="9"/>
  <c r="J61" i="9"/>
  <c r="I61" i="9"/>
  <c r="H61" i="9"/>
  <c r="G61" i="9"/>
  <c r="F61" i="9"/>
  <c r="E61" i="9"/>
  <c r="D61" i="9"/>
  <c r="N61" i="9" s="1"/>
  <c r="C61" i="9"/>
  <c r="M61" i="9" s="1"/>
  <c r="L60" i="9"/>
  <c r="K60" i="9"/>
  <c r="J60" i="9"/>
  <c r="I60" i="9"/>
  <c r="H60" i="9"/>
  <c r="G60" i="9"/>
  <c r="F60" i="9"/>
  <c r="E60" i="9"/>
  <c r="D60" i="9"/>
  <c r="N60" i="9" s="1"/>
  <c r="C60" i="9"/>
  <c r="M60" i="9" s="1"/>
  <c r="L59" i="9"/>
  <c r="K59" i="9"/>
  <c r="J59" i="9"/>
  <c r="I59" i="9"/>
  <c r="H59" i="9"/>
  <c r="G59" i="9"/>
  <c r="F59" i="9"/>
  <c r="E59" i="9"/>
  <c r="D59" i="9"/>
  <c r="N59" i="9" s="1"/>
  <c r="C59" i="9"/>
  <c r="M59" i="9" s="1"/>
  <c r="L58" i="9"/>
  <c r="K58" i="9"/>
  <c r="J58" i="9"/>
  <c r="I58" i="9"/>
  <c r="H58" i="9"/>
  <c r="G58" i="9"/>
  <c r="F58" i="9"/>
  <c r="E58" i="9"/>
  <c r="D58" i="9"/>
  <c r="N58" i="9" s="1"/>
  <c r="C58" i="9"/>
  <c r="M58" i="9" s="1"/>
  <c r="L57" i="9"/>
  <c r="K57" i="9"/>
  <c r="J57" i="9"/>
  <c r="I57" i="9"/>
  <c r="H57" i="9"/>
  <c r="G57" i="9"/>
  <c r="F57" i="9"/>
  <c r="E57" i="9"/>
  <c r="D57" i="9"/>
  <c r="N57" i="9" s="1"/>
  <c r="C57" i="9"/>
  <c r="M57" i="9" s="1"/>
  <c r="L56" i="9"/>
  <c r="K56" i="9"/>
  <c r="J56" i="9"/>
  <c r="I56" i="9"/>
  <c r="H56" i="9"/>
  <c r="G56" i="9"/>
  <c r="F56" i="9"/>
  <c r="E56" i="9"/>
  <c r="D56" i="9"/>
  <c r="N56" i="9" s="1"/>
  <c r="C56" i="9"/>
  <c r="M56" i="9" s="1"/>
  <c r="L55" i="9"/>
  <c r="L64" i="9" s="1"/>
  <c r="K55" i="9"/>
  <c r="K64" i="9" s="1"/>
  <c r="J55" i="9"/>
  <c r="J64" i="9" s="1"/>
  <c r="I55" i="9"/>
  <c r="I64" i="9" s="1"/>
  <c r="H55" i="9"/>
  <c r="H64" i="9" s="1"/>
  <c r="G55" i="9"/>
  <c r="G64" i="9" s="1"/>
  <c r="F55" i="9"/>
  <c r="F64" i="9" s="1"/>
  <c r="E55" i="9"/>
  <c r="E64" i="9" s="1"/>
  <c r="D55" i="9"/>
  <c r="N55" i="9" s="1"/>
  <c r="C55" i="9"/>
  <c r="M55" i="9" s="1"/>
  <c r="L52" i="9"/>
  <c r="K52" i="9"/>
  <c r="J52" i="9"/>
  <c r="I52" i="9"/>
  <c r="H52" i="9"/>
  <c r="G52" i="9"/>
  <c r="F52" i="9"/>
  <c r="E52" i="9"/>
  <c r="D52" i="9"/>
  <c r="N52" i="9" s="1"/>
  <c r="C52" i="9"/>
  <c r="M52" i="9" s="1"/>
  <c r="L51" i="9"/>
  <c r="L53" i="9" s="1"/>
  <c r="K51" i="9"/>
  <c r="K53" i="9" s="1"/>
  <c r="J51" i="9"/>
  <c r="J53" i="9" s="1"/>
  <c r="I51" i="9"/>
  <c r="I53" i="9" s="1"/>
  <c r="H51" i="9"/>
  <c r="H53" i="9" s="1"/>
  <c r="G51" i="9"/>
  <c r="G53" i="9" s="1"/>
  <c r="F51" i="9"/>
  <c r="F53" i="9" s="1"/>
  <c r="E51" i="9"/>
  <c r="E53" i="9" s="1"/>
  <c r="D51" i="9"/>
  <c r="N51" i="9" s="1"/>
  <c r="C51" i="9"/>
  <c r="M51" i="9" s="1"/>
  <c r="L49" i="9"/>
  <c r="D49" i="9"/>
  <c r="N49" i="9" s="1"/>
  <c r="L48" i="9"/>
  <c r="K48" i="9"/>
  <c r="K49" i="9" s="1"/>
  <c r="J48" i="9"/>
  <c r="J49" i="9" s="1"/>
  <c r="I48" i="9"/>
  <c r="I49" i="9" s="1"/>
  <c r="H48" i="9"/>
  <c r="H49" i="9" s="1"/>
  <c r="G48" i="9"/>
  <c r="G49" i="9" s="1"/>
  <c r="F48" i="9"/>
  <c r="F49" i="9" s="1"/>
  <c r="E48" i="9"/>
  <c r="E49" i="9" s="1"/>
  <c r="D48" i="9"/>
  <c r="N48" i="9" s="1"/>
  <c r="C48" i="9"/>
  <c r="C49" i="9" s="1"/>
  <c r="L44" i="9"/>
  <c r="K44" i="9"/>
  <c r="J44" i="9"/>
  <c r="I44" i="9"/>
  <c r="H44" i="9"/>
  <c r="G44" i="9"/>
  <c r="F44" i="9"/>
  <c r="E44" i="9"/>
  <c r="D44" i="9"/>
  <c r="N44" i="9" s="1"/>
  <c r="C44" i="9"/>
  <c r="M44" i="9" s="1"/>
  <c r="L43" i="9"/>
  <c r="K43" i="9"/>
  <c r="J43" i="9"/>
  <c r="I43" i="9"/>
  <c r="H43" i="9"/>
  <c r="G43" i="9"/>
  <c r="F43" i="9"/>
  <c r="E43" i="9"/>
  <c r="D43" i="9"/>
  <c r="N43" i="9" s="1"/>
  <c r="C43" i="9"/>
  <c r="M43" i="9" s="1"/>
  <c r="L42" i="9"/>
  <c r="K42" i="9"/>
  <c r="J42" i="9"/>
  <c r="I42" i="9"/>
  <c r="H42" i="9"/>
  <c r="G42" i="9"/>
  <c r="F42" i="9"/>
  <c r="E42" i="9"/>
  <c r="D42" i="9"/>
  <c r="N42" i="9" s="1"/>
  <c r="C42" i="9"/>
  <c r="M42" i="9" s="1"/>
  <c r="L41" i="9"/>
  <c r="K41" i="9"/>
  <c r="J41" i="9"/>
  <c r="I41" i="9"/>
  <c r="H41" i="9"/>
  <c r="G41" i="9"/>
  <c r="F41" i="9"/>
  <c r="E41" i="9"/>
  <c r="D41" i="9"/>
  <c r="N41" i="9" s="1"/>
  <c r="C41" i="9"/>
  <c r="M41" i="9" s="1"/>
  <c r="L40" i="9"/>
  <c r="K40" i="9"/>
  <c r="J40" i="9"/>
  <c r="I40" i="9"/>
  <c r="H40" i="9"/>
  <c r="G40" i="9"/>
  <c r="F40" i="9"/>
  <c r="E40" i="9"/>
  <c r="D40" i="9"/>
  <c r="N40" i="9" s="1"/>
  <c r="C40" i="9"/>
  <c r="M40" i="9" s="1"/>
  <c r="L39" i="9"/>
  <c r="K39" i="9"/>
  <c r="J39" i="9"/>
  <c r="I39" i="9"/>
  <c r="H39" i="9"/>
  <c r="G39" i="9"/>
  <c r="F39" i="9"/>
  <c r="E39" i="9"/>
  <c r="D39" i="9"/>
  <c r="N39" i="9" s="1"/>
  <c r="C39" i="9"/>
  <c r="M39" i="9" s="1"/>
  <c r="L38" i="9"/>
  <c r="K38" i="9"/>
  <c r="J38" i="9"/>
  <c r="I38" i="9"/>
  <c r="H38" i="9"/>
  <c r="G38" i="9"/>
  <c r="F38" i="9"/>
  <c r="E38" i="9"/>
  <c r="D38" i="9"/>
  <c r="N38" i="9" s="1"/>
  <c r="C38" i="9"/>
  <c r="M38" i="9" s="1"/>
  <c r="L37" i="9"/>
  <c r="K37" i="9"/>
  <c r="J37" i="9"/>
  <c r="I37" i="9"/>
  <c r="H37" i="9"/>
  <c r="G37" i="9"/>
  <c r="F37" i="9"/>
  <c r="E37" i="9"/>
  <c r="D37" i="9"/>
  <c r="N37" i="9" s="1"/>
  <c r="C37" i="9"/>
  <c r="M37" i="9" s="1"/>
  <c r="L36" i="9"/>
  <c r="K36" i="9"/>
  <c r="J36" i="9"/>
  <c r="I36" i="9"/>
  <c r="H36" i="9"/>
  <c r="G36" i="9"/>
  <c r="F36" i="9"/>
  <c r="E36" i="9"/>
  <c r="D36" i="9"/>
  <c r="N36" i="9" s="1"/>
  <c r="C36" i="9"/>
  <c r="M36" i="9" s="1"/>
  <c r="L35" i="9"/>
  <c r="K35" i="9"/>
  <c r="J35" i="9"/>
  <c r="I35" i="9"/>
  <c r="H35" i="9"/>
  <c r="G35" i="9"/>
  <c r="F35" i="9"/>
  <c r="E35" i="9"/>
  <c r="D35" i="9"/>
  <c r="N35" i="9" s="1"/>
  <c r="C35" i="9"/>
  <c r="M35" i="9" s="1"/>
  <c r="L34" i="9"/>
  <c r="K34" i="9"/>
  <c r="J34" i="9"/>
  <c r="I34" i="9"/>
  <c r="H34" i="9"/>
  <c r="G34" i="9"/>
  <c r="F34" i="9"/>
  <c r="E34" i="9"/>
  <c r="D34" i="9"/>
  <c r="N34" i="9" s="1"/>
  <c r="C34" i="9"/>
  <c r="M34" i="9" s="1"/>
  <c r="L33" i="9"/>
  <c r="K33" i="9"/>
  <c r="J33" i="9"/>
  <c r="I33" i="9"/>
  <c r="H33" i="9"/>
  <c r="G33" i="9"/>
  <c r="F33" i="9"/>
  <c r="E33" i="9"/>
  <c r="D33" i="9"/>
  <c r="N33" i="9" s="1"/>
  <c r="C33" i="9"/>
  <c r="M33" i="9" s="1"/>
  <c r="L32" i="9"/>
  <c r="K32" i="9"/>
  <c r="J32" i="9"/>
  <c r="I32" i="9"/>
  <c r="H32" i="9"/>
  <c r="G32" i="9"/>
  <c r="F32" i="9"/>
  <c r="E32" i="9"/>
  <c r="D32" i="9"/>
  <c r="N32" i="9" s="1"/>
  <c r="C32" i="9"/>
  <c r="M32" i="9" s="1"/>
  <c r="L31" i="9"/>
  <c r="K31" i="9"/>
  <c r="J31" i="9"/>
  <c r="I31" i="9"/>
  <c r="H31" i="9"/>
  <c r="G31" i="9"/>
  <c r="F31" i="9"/>
  <c r="E31" i="9"/>
  <c r="D31" i="9"/>
  <c r="N31" i="9" s="1"/>
  <c r="C31" i="9"/>
  <c r="M31" i="9" s="1"/>
  <c r="L30" i="9"/>
  <c r="K30" i="9"/>
  <c r="J30" i="9"/>
  <c r="I30" i="9"/>
  <c r="H30" i="9"/>
  <c r="G30" i="9"/>
  <c r="F30" i="9"/>
  <c r="E30" i="9"/>
  <c r="D30" i="9"/>
  <c r="N30" i="9" s="1"/>
  <c r="C30" i="9"/>
  <c r="M30" i="9" s="1"/>
  <c r="L29" i="9"/>
  <c r="K29" i="9"/>
  <c r="J29" i="9"/>
  <c r="I29" i="9"/>
  <c r="H29" i="9"/>
  <c r="G29" i="9"/>
  <c r="F29" i="9"/>
  <c r="E29" i="9"/>
  <c r="D29" i="9"/>
  <c r="N29" i="9" s="1"/>
  <c r="C29" i="9"/>
  <c r="M29" i="9" s="1"/>
  <c r="L28" i="9"/>
  <c r="K28" i="9"/>
  <c r="J28" i="9"/>
  <c r="I28" i="9"/>
  <c r="H28" i="9"/>
  <c r="G28" i="9"/>
  <c r="F28" i="9"/>
  <c r="E28" i="9"/>
  <c r="D28" i="9"/>
  <c r="N28" i="9" s="1"/>
  <c r="C28" i="9"/>
  <c r="M28" i="9" s="1"/>
  <c r="L27" i="9"/>
  <c r="K27" i="9"/>
  <c r="J27" i="9"/>
  <c r="I27" i="9"/>
  <c r="H27" i="9"/>
  <c r="G27" i="9"/>
  <c r="F27" i="9"/>
  <c r="E27" i="9"/>
  <c r="D27" i="9"/>
  <c r="N27" i="9" s="1"/>
  <c r="C27" i="9"/>
  <c r="M27" i="9" s="1"/>
  <c r="L26" i="9"/>
  <c r="K26" i="9"/>
  <c r="J26" i="9"/>
  <c r="I26" i="9"/>
  <c r="H26" i="9"/>
  <c r="G26" i="9"/>
  <c r="F26" i="9"/>
  <c r="E26" i="9"/>
  <c r="D26" i="9"/>
  <c r="N26" i="9" s="1"/>
  <c r="C26" i="9"/>
  <c r="M26" i="9" s="1"/>
  <c r="L25" i="9"/>
  <c r="K25" i="9"/>
  <c r="J25" i="9"/>
  <c r="I25" i="9"/>
  <c r="H25" i="9"/>
  <c r="G25" i="9"/>
  <c r="F25" i="9"/>
  <c r="E25" i="9"/>
  <c r="D25" i="9"/>
  <c r="N25" i="9" s="1"/>
  <c r="C25" i="9"/>
  <c r="M25" i="9" s="1"/>
  <c r="L24" i="9"/>
  <c r="K24" i="9"/>
  <c r="J24" i="9"/>
  <c r="I24" i="9"/>
  <c r="H24" i="9"/>
  <c r="G24" i="9"/>
  <c r="F24" i="9"/>
  <c r="E24" i="9"/>
  <c r="D24" i="9"/>
  <c r="N24" i="9" s="1"/>
  <c r="C24" i="9"/>
  <c r="M24" i="9" s="1"/>
  <c r="L23" i="9"/>
  <c r="L45" i="9" s="1"/>
  <c r="K23" i="9"/>
  <c r="K45" i="9" s="1"/>
  <c r="J23" i="9"/>
  <c r="J45" i="9" s="1"/>
  <c r="I23" i="9"/>
  <c r="I45" i="9" s="1"/>
  <c r="H23" i="9"/>
  <c r="H45" i="9" s="1"/>
  <c r="G23" i="9"/>
  <c r="G45" i="9" s="1"/>
  <c r="F23" i="9"/>
  <c r="F45" i="9" s="1"/>
  <c r="E23" i="9"/>
  <c r="E45" i="9" s="1"/>
  <c r="D23" i="9"/>
  <c r="N23" i="9" s="1"/>
  <c r="C23" i="9"/>
  <c r="M23" i="9" s="1"/>
  <c r="L20" i="9"/>
  <c r="K20" i="9"/>
  <c r="J20" i="9"/>
  <c r="I20" i="9"/>
  <c r="H20" i="9"/>
  <c r="G20" i="9"/>
  <c r="F20" i="9"/>
  <c r="E20" i="9"/>
  <c r="D20" i="9"/>
  <c r="N20" i="9" s="1"/>
  <c r="C20" i="9"/>
  <c r="M20" i="9" s="1"/>
  <c r="L19" i="9"/>
  <c r="K19" i="9"/>
  <c r="J19" i="9"/>
  <c r="I19" i="9"/>
  <c r="H19" i="9"/>
  <c r="G19" i="9"/>
  <c r="F19" i="9"/>
  <c r="E19" i="9"/>
  <c r="D19" i="9"/>
  <c r="N19" i="9" s="1"/>
  <c r="C19" i="9"/>
  <c r="M19" i="9" s="1"/>
  <c r="L18" i="9"/>
  <c r="K18" i="9"/>
  <c r="J18" i="9"/>
  <c r="I18" i="9"/>
  <c r="H18" i="9"/>
  <c r="G18" i="9"/>
  <c r="F18" i="9"/>
  <c r="E18" i="9"/>
  <c r="D18" i="9"/>
  <c r="N18" i="9" s="1"/>
  <c r="C18" i="9"/>
  <c r="M18" i="9" s="1"/>
  <c r="L17" i="9"/>
  <c r="K17" i="9"/>
  <c r="J17" i="9"/>
  <c r="I17" i="9"/>
  <c r="H17" i="9"/>
  <c r="G17" i="9"/>
  <c r="F17" i="9"/>
  <c r="E17" i="9"/>
  <c r="D17" i="9"/>
  <c r="N17" i="9" s="1"/>
  <c r="C17" i="9"/>
  <c r="M17" i="9" s="1"/>
  <c r="L16" i="9"/>
  <c r="K16" i="9"/>
  <c r="J16" i="9"/>
  <c r="I16" i="9"/>
  <c r="H16" i="9"/>
  <c r="G16" i="9"/>
  <c r="F16" i="9"/>
  <c r="E16" i="9"/>
  <c r="D16" i="9"/>
  <c r="N16" i="9" s="1"/>
  <c r="C16" i="9"/>
  <c r="M16" i="9" s="1"/>
  <c r="L15" i="9"/>
  <c r="K15" i="9"/>
  <c r="J15" i="9"/>
  <c r="I15" i="9"/>
  <c r="H15" i="9"/>
  <c r="G15" i="9"/>
  <c r="F15" i="9"/>
  <c r="E15" i="9"/>
  <c r="D15" i="9"/>
  <c r="N15" i="9" s="1"/>
  <c r="C15" i="9"/>
  <c r="M15" i="9" s="1"/>
  <c r="L14" i="9"/>
  <c r="K14" i="9"/>
  <c r="J14" i="9"/>
  <c r="I14" i="9"/>
  <c r="H14" i="9"/>
  <c r="G14" i="9"/>
  <c r="F14" i="9"/>
  <c r="E14" i="9"/>
  <c r="D14" i="9"/>
  <c r="N14" i="9" s="1"/>
  <c r="C14" i="9"/>
  <c r="M14" i="9" s="1"/>
  <c r="L13" i="9"/>
  <c r="K13" i="9"/>
  <c r="J13" i="9"/>
  <c r="I13" i="9"/>
  <c r="H13" i="9"/>
  <c r="G13" i="9"/>
  <c r="F13" i="9"/>
  <c r="E13" i="9"/>
  <c r="D13" i="9"/>
  <c r="N13" i="9" s="1"/>
  <c r="C13" i="9"/>
  <c r="M13" i="9" s="1"/>
  <c r="L12" i="9"/>
  <c r="K12" i="9"/>
  <c r="J12" i="9"/>
  <c r="I12" i="9"/>
  <c r="H12" i="9"/>
  <c r="G12" i="9"/>
  <c r="F12" i="9"/>
  <c r="E12" i="9"/>
  <c r="D12" i="9"/>
  <c r="N12" i="9" s="1"/>
  <c r="C12" i="9"/>
  <c r="M12" i="9" s="1"/>
  <c r="L11" i="9"/>
  <c r="K11" i="9"/>
  <c r="J11" i="9"/>
  <c r="I11" i="9"/>
  <c r="H11" i="9"/>
  <c r="G11" i="9"/>
  <c r="F11" i="9"/>
  <c r="E11" i="9"/>
  <c r="D11" i="9"/>
  <c r="N11" i="9" s="1"/>
  <c r="C11" i="9"/>
  <c r="M11" i="9" s="1"/>
  <c r="L10" i="9"/>
  <c r="K10" i="9"/>
  <c r="J10" i="9"/>
  <c r="I10" i="9"/>
  <c r="H10" i="9"/>
  <c r="G10" i="9"/>
  <c r="F10" i="9"/>
  <c r="E10" i="9"/>
  <c r="D10" i="9"/>
  <c r="N10" i="9" s="1"/>
  <c r="C10" i="9"/>
  <c r="M10" i="9" s="1"/>
  <c r="L9" i="9"/>
  <c r="L21" i="9" s="1"/>
  <c r="K9" i="9"/>
  <c r="K21" i="9" s="1"/>
  <c r="J9" i="9"/>
  <c r="J21" i="9" s="1"/>
  <c r="I9" i="9"/>
  <c r="I21" i="9" s="1"/>
  <c r="H9" i="9"/>
  <c r="H21" i="9" s="1"/>
  <c r="G9" i="9"/>
  <c r="G21" i="9" s="1"/>
  <c r="F9" i="9"/>
  <c r="F21" i="9" s="1"/>
  <c r="E9" i="9"/>
  <c r="E21" i="9" s="1"/>
  <c r="D9" i="9"/>
  <c r="N9" i="9" s="1"/>
  <c r="C9" i="9"/>
  <c r="M9" i="9" s="1"/>
  <c r="N64" i="8"/>
  <c r="M64" i="8"/>
  <c r="L64" i="8"/>
  <c r="K64" i="8"/>
  <c r="J64" i="8"/>
  <c r="I64" i="8"/>
  <c r="H64" i="8"/>
  <c r="G64" i="8"/>
  <c r="F64" i="8"/>
  <c r="E64" i="8"/>
  <c r="D64" i="8"/>
  <c r="C64" i="8"/>
  <c r="P63" i="8"/>
  <c r="O63" i="8"/>
  <c r="P62" i="8"/>
  <c r="O62" i="8"/>
  <c r="O64" i="8" s="1"/>
  <c r="P61" i="8"/>
  <c r="O61" i="8"/>
  <c r="P60" i="8"/>
  <c r="O60" i="8"/>
  <c r="P59" i="8"/>
  <c r="O59" i="8"/>
  <c r="P58" i="8"/>
  <c r="O58" i="8"/>
  <c r="P57" i="8"/>
  <c r="O57" i="8"/>
  <c r="P56" i="8"/>
  <c r="O56" i="8"/>
  <c r="P55" i="8"/>
  <c r="P64" i="8" s="1"/>
  <c r="O55" i="8"/>
  <c r="N53" i="8"/>
  <c r="M53" i="8"/>
  <c r="L53" i="8"/>
  <c r="K53" i="8"/>
  <c r="J53" i="8"/>
  <c r="I53" i="8"/>
  <c r="H53" i="8"/>
  <c r="G53" i="8"/>
  <c r="O53" i="8" s="1"/>
  <c r="F53" i="8"/>
  <c r="E53" i="8"/>
  <c r="D53" i="8"/>
  <c r="P53" i="8" s="1"/>
  <c r="C53" i="8"/>
  <c r="P52" i="8"/>
  <c r="O52" i="8"/>
  <c r="P51" i="8"/>
  <c r="O51" i="8"/>
  <c r="N49" i="8"/>
  <c r="M49" i="8"/>
  <c r="L49" i="8"/>
  <c r="K49" i="8"/>
  <c r="J49" i="8"/>
  <c r="I49" i="8"/>
  <c r="H49" i="8"/>
  <c r="G49" i="8"/>
  <c r="F49" i="8"/>
  <c r="E49" i="8"/>
  <c r="D49" i="8"/>
  <c r="P49" i="8" s="1"/>
  <c r="C49" i="8"/>
  <c r="O49" i="8" s="1"/>
  <c r="P48" i="8"/>
  <c r="O48" i="8"/>
  <c r="N45" i="8"/>
  <c r="N46" i="8" s="1"/>
  <c r="N65" i="8" s="1"/>
  <c r="M45" i="8"/>
  <c r="M46" i="8" s="1"/>
  <c r="M65" i="8" s="1"/>
  <c r="L45" i="8"/>
  <c r="L46" i="8" s="1"/>
  <c r="L65" i="8" s="1"/>
  <c r="K45" i="8"/>
  <c r="J45" i="8"/>
  <c r="J46" i="8" s="1"/>
  <c r="J65" i="8" s="1"/>
  <c r="I45" i="8"/>
  <c r="H45" i="8"/>
  <c r="H46" i="8" s="1"/>
  <c r="H65" i="8" s="1"/>
  <c r="G45" i="8"/>
  <c r="G46" i="8" s="1"/>
  <c r="G65" i="8" s="1"/>
  <c r="F45" i="8"/>
  <c r="F46" i="8" s="1"/>
  <c r="F65" i="8" s="1"/>
  <c r="E45" i="8"/>
  <c r="E46" i="8" s="1"/>
  <c r="E65" i="8" s="1"/>
  <c r="D45" i="8"/>
  <c r="D46" i="8" s="1"/>
  <c r="D65" i="8" s="1"/>
  <c r="C45" i="8"/>
  <c r="P44" i="8"/>
  <c r="O44" i="8"/>
  <c r="P43" i="8"/>
  <c r="O43" i="8"/>
  <c r="P42" i="8"/>
  <c r="O42" i="8"/>
  <c r="P41" i="8"/>
  <c r="O41" i="8"/>
  <c r="P40" i="8"/>
  <c r="O40" i="8"/>
  <c r="P39" i="8"/>
  <c r="O39" i="8"/>
  <c r="P38" i="8"/>
  <c r="O38" i="8"/>
  <c r="P37" i="8"/>
  <c r="O37" i="8"/>
  <c r="P36" i="8"/>
  <c r="O36" i="8"/>
  <c r="P35" i="8"/>
  <c r="O35" i="8"/>
  <c r="P34" i="8"/>
  <c r="O34" i="8"/>
  <c r="P33" i="8"/>
  <c r="O33" i="8"/>
  <c r="P32" i="8"/>
  <c r="O32" i="8"/>
  <c r="P31" i="8"/>
  <c r="O31" i="8"/>
  <c r="P30" i="8"/>
  <c r="O30" i="8"/>
  <c r="P29" i="8"/>
  <c r="O29" i="8"/>
  <c r="P28" i="8"/>
  <c r="O28" i="8"/>
  <c r="P27" i="8"/>
  <c r="O27" i="8"/>
  <c r="P26" i="8"/>
  <c r="O26" i="8"/>
  <c r="P25" i="8"/>
  <c r="O25" i="8"/>
  <c r="P24" i="8"/>
  <c r="O24" i="8"/>
  <c r="P23" i="8"/>
  <c r="O23" i="8"/>
  <c r="N21" i="8"/>
  <c r="M21" i="8"/>
  <c r="L21" i="8"/>
  <c r="K21" i="8"/>
  <c r="K46" i="8" s="1"/>
  <c r="K65" i="8" s="1"/>
  <c r="J21" i="8"/>
  <c r="I21" i="8"/>
  <c r="I46" i="8" s="1"/>
  <c r="I65" i="8" s="1"/>
  <c r="H21" i="8"/>
  <c r="G21" i="8"/>
  <c r="F21" i="8"/>
  <c r="E21" i="8"/>
  <c r="D21" i="8"/>
  <c r="P21" i="8" s="1"/>
  <c r="C21" i="8"/>
  <c r="C46" i="8" s="1"/>
  <c r="C65" i="8" s="1"/>
  <c r="O65" i="8" s="1"/>
  <c r="P20" i="8"/>
  <c r="O20" i="8"/>
  <c r="P19" i="8"/>
  <c r="O19" i="8"/>
  <c r="P18" i="8"/>
  <c r="O18" i="8"/>
  <c r="P17" i="8"/>
  <c r="O17" i="8"/>
  <c r="P16" i="8"/>
  <c r="O16" i="8"/>
  <c r="P15" i="8"/>
  <c r="O15" i="8"/>
  <c r="P14" i="8"/>
  <c r="O14" i="8"/>
  <c r="P13" i="8"/>
  <c r="O13" i="8"/>
  <c r="P12" i="8"/>
  <c r="O12" i="8"/>
  <c r="P11" i="8"/>
  <c r="O11" i="8"/>
  <c r="P10" i="8"/>
  <c r="O10" i="8"/>
  <c r="P9" i="8"/>
  <c r="O9" i="8"/>
  <c r="O21" i="8" s="1"/>
  <c r="J64" i="7"/>
  <c r="I64" i="7"/>
  <c r="H64" i="7"/>
  <c r="G64" i="7"/>
  <c r="F64" i="7"/>
  <c r="E64" i="7"/>
  <c r="D64" i="7"/>
  <c r="C64" i="7"/>
  <c r="L63" i="7"/>
  <c r="K63" i="7"/>
  <c r="L62" i="7"/>
  <c r="K62" i="7"/>
  <c r="L61" i="7"/>
  <c r="K61" i="7"/>
  <c r="L60" i="7"/>
  <c r="K60" i="7"/>
  <c r="L59" i="7"/>
  <c r="K59" i="7"/>
  <c r="L58" i="7"/>
  <c r="K58" i="7"/>
  <c r="L57" i="7"/>
  <c r="K57" i="7"/>
  <c r="L56" i="7"/>
  <c r="K56" i="7"/>
  <c r="L55" i="7"/>
  <c r="L64" i="7" s="1"/>
  <c r="K55" i="7"/>
  <c r="K64" i="7" s="1"/>
  <c r="K53" i="7"/>
  <c r="J53" i="7"/>
  <c r="I53" i="7"/>
  <c r="H53" i="7"/>
  <c r="G53" i="7"/>
  <c r="F53" i="7"/>
  <c r="E53" i="7"/>
  <c r="D53" i="7"/>
  <c r="C53" i="7"/>
  <c r="L52" i="7"/>
  <c r="K52" i="7"/>
  <c r="L51" i="7"/>
  <c r="L53" i="7" s="1"/>
  <c r="K51" i="7"/>
  <c r="K49" i="7"/>
  <c r="J49" i="7"/>
  <c r="I49" i="7"/>
  <c r="H49" i="7"/>
  <c r="G49" i="7"/>
  <c r="F49" i="7"/>
  <c r="E49" i="7"/>
  <c r="D49" i="7"/>
  <c r="C49" i="7"/>
  <c r="L48" i="7"/>
  <c r="L49" i="7" s="1"/>
  <c r="K48" i="7"/>
  <c r="J45" i="7"/>
  <c r="J46" i="7" s="1"/>
  <c r="J65" i="7" s="1"/>
  <c r="I45" i="7"/>
  <c r="I46" i="7" s="1"/>
  <c r="I65" i="7" s="1"/>
  <c r="H45" i="7"/>
  <c r="H46" i="7" s="1"/>
  <c r="H65" i="7" s="1"/>
  <c r="G45" i="7"/>
  <c r="F45" i="7"/>
  <c r="F46" i="7" s="1"/>
  <c r="F65" i="7" s="1"/>
  <c r="E45" i="7"/>
  <c r="D45" i="7"/>
  <c r="D46" i="7" s="1"/>
  <c r="D65" i="7" s="1"/>
  <c r="C45" i="7"/>
  <c r="C46" i="7" s="1"/>
  <c r="C65" i="7" s="1"/>
  <c r="L44" i="7"/>
  <c r="K44" i="7"/>
  <c r="L43" i="7"/>
  <c r="K43" i="7"/>
  <c r="L42" i="7"/>
  <c r="K42" i="7"/>
  <c r="L41" i="7"/>
  <c r="K41" i="7"/>
  <c r="L40" i="7"/>
  <c r="K40" i="7"/>
  <c r="L39" i="7"/>
  <c r="K39" i="7"/>
  <c r="L38" i="7"/>
  <c r="K38" i="7"/>
  <c r="L37" i="7"/>
  <c r="K37" i="7"/>
  <c r="L36" i="7"/>
  <c r="K36" i="7"/>
  <c r="L35" i="7"/>
  <c r="K35" i="7"/>
  <c r="L34" i="7"/>
  <c r="K34" i="7"/>
  <c r="L33" i="7"/>
  <c r="K33" i="7"/>
  <c r="L32" i="7"/>
  <c r="K32" i="7"/>
  <c r="L31" i="7"/>
  <c r="K31" i="7"/>
  <c r="L30" i="7"/>
  <c r="K30" i="7"/>
  <c r="L29" i="7"/>
  <c r="K29" i="7"/>
  <c r="L28" i="7"/>
  <c r="K28" i="7"/>
  <c r="L27" i="7"/>
  <c r="K27" i="7"/>
  <c r="L26" i="7"/>
  <c r="K26" i="7"/>
  <c r="L25" i="7"/>
  <c r="K25" i="7"/>
  <c r="L24" i="7"/>
  <c r="K24" i="7"/>
  <c r="L23" i="7"/>
  <c r="L45" i="7" s="1"/>
  <c r="K23" i="7"/>
  <c r="K45" i="7" s="1"/>
  <c r="J21" i="7"/>
  <c r="I21" i="7"/>
  <c r="H21" i="7"/>
  <c r="G21" i="7"/>
  <c r="G46" i="7" s="1"/>
  <c r="G65" i="7" s="1"/>
  <c r="F21" i="7"/>
  <c r="E21" i="7"/>
  <c r="E46" i="7" s="1"/>
  <c r="E65" i="7" s="1"/>
  <c r="D21" i="7"/>
  <c r="C21" i="7"/>
  <c r="L20" i="7"/>
  <c r="K20" i="7"/>
  <c r="L19" i="7"/>
  <c r="K19" i="7"/>
  <c r="L18" i="7"/>
  <c r="K18" i="7"/>
  <c r="L17" i="7"/>
  <c r="K17" i="7"/>
  <c r="L16" i="7"/>
  <c r="K16" i="7"/>
  <c r="L15" i="7"/>
  <c r="K15" i="7"/>
  <c r="L14" i="7"/>
  <c r="K14" i="7"/>
  <c r="L13" i="7"/>
  <c r="K13" i="7"/>
  <c r="L12" i="7"/>
  <c r="K12" i="7"/>
  <c r="L11" i="7"/>
  <c r="K11" i="7"/>
  <c r="L10" i="7"/>
  <c r="K10" i="7"/>
  <c r="L9" i="7"/>
  <c r="L21" i="7" s="1"/>
  <c r="K9" i="7"/>
  <c r="K21" i="7" s="1"/>
  <c r="N66" i="6"/>
  <c r="M66" i="6"/>
  <c r="M67" i="6" s="1"/>
  <c r="L66" i="6"/>
  <c r="K66" i="6"/>
  <c r="H66" i="6"/>
  <c r="G66" i="6"/>
  <c r="G67" i="6" s="1"/>
  <c r="F66" i="6"/>
  <c r="E66" i="6"/>
  <c r="E67" i="6" s="1"/>
  <c r="D66" i="6"/>
  <c r="C66" i="6"/>
  <c r="J65" i="6"/>
  <c r="P65" i="6" s="1"/>
  <c r="I65" i="6"/>
  <c r="O65" i="6" s="1"/>
  <c r="J64" i="6"/>
  <c r="P64" i="6" s="1"/>
  <c r="I64" i="6"/>
  <c r="O64" i="6" s="1"/>
  <c r="J63" i="6"/>
  <c r="P63" i="6" s="1"/>
  <c r="I63" i="6"/>
  <c r="O63" i="6" s="1"/>
  <c r="J62" i="6"/>
  <c r="P62" i="6" s="1"/>
  <c r="I62" i="6"/>
  <c r="O62" i="6" s="1"/>
  <c r="J61" i="6"/>
  <c r="P61" i="6" s="1"/>
  <c r="I61" i="6"/>
  <c r="O61" i="6" s="1"/>
  <c r="J60" i="6"/>
  <c r="P60" i="6" s="1"/>
  <c r="I60" i="6"/>
  <c r="O60" i="6" s="1"/>
  <c r="J59" i="6"/>
  <c r="P59" i="6" s="1"/>
  <c r="I59" i="6"/>
  <c r="O59" i="6" s="1"/>
  <c r="J58" i="6"/>
  <c r="P58" i="6" s="1"/>
  <c r="I58" i="6"/>
  <c r="O58" i="6" s="1"/>
  <c r="J57" i="6"/>
  <c r="J66" i="6" s="1"/>
  <c r="I57" i="6"/>
  <c r="I66" i="6" s="1"/>
  <c r="N55" i="6"/>
  <c r="M55" i="6"/>
  <c r="L55" i="6"/>
  <c r="K55" i="6"/>
  <c r="I55" i="6"/>
  <c r="H55" i="6"/>
  <c r="G55" i="6"/>
  <c r="F55" i="6"/>
  <c r="J55" i="6" s="1"/>
  <c r="E55" i="6"/>
  <c r="D55" i="6"/>
  <c r="C55" i="6"/>
  <c r="P54" i="6"/>
  <c r="O54" i="6"/>
  <c r="J54" i="6"/>
  <c r="I54" i="6"/>
  <c r="P53" i="6"/>
  <c r="J53" i="6"/>
  <c r="I53" i="6"/>
  <c r="O53" i="6" s="1"/>
  <c r="P52" i="6"/>
  <c r="P55" i="6" s="1"/>
  <c r="O52" i="6"/>
  <c r="J52" i="6"/>
  <c r="I52" i="6"/>
  <c r="N50" i="6"/>
  <c r="M50" i="6"/>
  <c r="L50" i="6"/>
  <c r="K50" i="6"/>
  <c r="H50" i="6"/>
  <c r="G50" i="6"/>
  <c r="F50" i="6"/>
  <c r="E50" i="6"/>
  <c r="D50" i="6"/>
  <c r="C50" i="6"/>
  <c r="J49" i="6"/>
  <c r="J50" i="6" s="1"/>
  <c r="I49" i="6"/>
  <c r="I50" i="6" s="1"/>
  <c r="M47" i="6"/>
  <c r="G47" i="6"/>
  <c r="E47" i="6"/>
  <c r="N46" i="6"/>
  <c r="N47" i="6" s="1"/>
  <c r="M46" i="6"/>
  <c r="L46" i="6"/>
  <c r="L47" i="6" s="1"/>
  <c r="K46" i="6"/>
  <c r="K47" i="6" s="1"/>
  <c r="H46" i="6"/>
  <c r="H47" i="6" s="1"/>
  <c r="G46" i="6"/>
  <c r="F46" i="6"/>
  <c r="F47" i="6" s="1"/>
  <c r="E46" i="6"/>
  <c r="D46" i="6"/>
  <c r="D47" i="6" s="1"/>
  <c r="C46" i="6"/>
  <c r="C47" i="6" s="1"/>
  <c r="J45" i="6"/>
  <c r="P45" i="6" s="1"/>
  <c r="I45" i="6"/>
  <c r="O45" i="6" s="1"/>
  <c r="J44" i="6"/>
  <c r="P44" i="6" s="1"/>
  <c r="I44" i="6"/>
  <c r="O44" i="6" s="1"/>
  <c r="J43" i="6"/>
  <c r="P43" i="6" s="1"/>
  <c r="I43" i="6"/>
  <c r="O43" i="6" s="1"/>
  <c r="J42" i="6"/>
  <c r="P42" i="6" s="1"/>
  <c r="I42" i="6"/>
  <c r="O42" i="6" s="1"/>
  <c r="J41" i="6"/>
  <c r="P41" i="6" s="1"/>
  <c r="I41" i="6"/>
  <c r="O41" i="6" s="1"/>
  <c r="J40" i="6"/>
  <c r="P40" i="6" s="1"/>
  <c r="I40" i="6"/>
  <c r="O40" i="6" s="1"/>
  <c r="J39" i="6"/>
  <c r="P39" i="6" s="1"/>
  <c r="I39" i="6"/>
  <c r="O39" i="6" s="1"/>
  <c r="J38" i="6"/>
  <c r="P38" i="6" s="1"/>
  <c r="I38" i="6"/>
  <c r="O38" i="6" s="1"/>
  <c r="J37" i="6"/>
  <c r="P37" i="6" s="1"/>
  <c r="I37" i="6"/>
  <c r="O37" i="6" s="1"/>
  <c r="J36" i="6"/>
  <c r="P36" i="6" s="1"/>
  <c r="I36" i="6"/>
  <c r="O36" i="6" s="1"/>
  <c r="J35" i="6"/>
  <c r="P35" i="6" s="1"/>
  <c r="I35" i="6"/>
  <c r="O35" i="6" s="1"/>
  <c r="J34" i="6"/>
  <c r="P34" i="6" s="1"/>
  <c r="I34" i="6"/>
  <c r="O34" i="6" s="1"/>
  <c r="J33" i="6"/>
  <c r="P33" i="6" s="1"/>
  <c r="I33" i="6"/>
  <c r="O33" i="6" s="1"/>
  <c r="J32" i="6"/>
  <c r="P32" i="6" s="1"/>
  <c r="I32" i="6"/>
  <c r="O32" i="6" s="1"/>
  <c r="J31" i="6"/>
  <c r="P31" i="6" s="1"/>
  <c r="I31" i="6"/>
  <c r="O31" i="6" s="1"/>
  <c r="J30" i="6"/>
  <c r="P30" i="6" s="1"/>
  <c r="I30" i="6"/>
  <c r="O30" i="6" s="1"/>
  <c r="J29" i="6"/>
  <c r="P29" i="6" s="1"/>
  <c r="I29" i="6"/>
  <c r="O29" i="6" s="1"/>
  <c r="J28" i="6"/>
  <c r="P28" i="6" s="1"/>
  <c r="I28" i="6"/>
  <c r="O28" i="6" s="1"/>
  <c r="J27" i="6"/>
  <c r="P27" i="6" s="1"/>
  <c r="I27" i="6"/>
  <c r="O27" i="6" s="1"/>
  <c r="J26" i="6"/>
  <c r="P26" i="6" s="1"/>
  <c r="I26" i="6"/>
  <c r="O26" i="6" s="1"/>
  <c r="J25" i="6"/>
  <c r="P25" i="6" s="1"/>
  <c r="I25" i="6"/>
  <c r="O25" i="6" s="1"/>
  <c r="J24" i="6"/>
  <c r="J46" i="6" s="1"/>
  <c r="J47" i="6" s="1"/>
  <c r="I24" i="6"/>
  <c r="I46" i="6" s="1"/>
  <c r="I47" i="6" s="1"/>
  <c r="N22" i="6"/>
  <c r="M22" i="6"/>
  <c r="L22" i="6"/>
  <c r="K22" i="6"/>
  <c r="I22" i="6"/>
  <c r="H22" i="6"/>
  <c r="G22" i="6"/>
  <c r="F22" i="6"/>
  <c r="J22" i="6" s="1"/>
  <c r="E22" i="6"/>
  <c r="D22" i="6"/>
  <c r="C22" i="6"/>
  <c r="P21" i="6"/>
  <c r="O21" i="6"/>
  <c r="J21" i="6"/>
  <c r="I21" i="6"/>
  <c r="P20" i="6"/>
  <c r="J20" i="6"/>
  <c r="I20" i="6"/>
  <c r="O20" i="6" s="1"/>
  <c r="P19" i="6"/>
  <c r="O19" i="6"/>
  <c r="J19" i="6"/>
  <c r="I19" i="6"/>
  <c r="P18" i="6"/>
  <c r="J18" i="6"/>
  <c r="I18" i="6"/>
  <c r="O18" i="6" s="1"/>
  <c r="P17" i="6"/>
  <c r="O17" i="6"/>
  <c r="J17" i="6"/>
  <c r="I17" i="6"/>
  <c r="J16" i="6"/>
  <c r="P16" i="6" s="1"/>
  <c r="I16" i="6"/>
  <c r="O16" i="6" s="1"/>
  <c r="P15" i="6"/>
  <c r="O15" i="6"/>
  <c r="J15" i="6"/>
  <c r="I15" i="6"/>
  <c r="J14" i="6"/>
  <c r="P14" i="6" s="1"/>
  <c r="I14" i="6"/>
  <c r="O14" i="6" s="1"/>
  <c r="P13" i="6"/>
  <c r="O13" i="6"/>
  <c r="J13" i="6"/>
  <c r="I13" i="6"/>
  <c r="J12" i="6"/>
  <c r="P12" i="6" s="1"/>
  <c r="I12" i="6"/>
  <c r="O12" i="6" s="1"/>
  <c r="O11" i="6"/>
  <c r="J11" i="6"/>
  <c r="P11" i="6" s="1"/>
  <c r="I11" i="6"/>
  <c r="J10" i="6"/>
  <c r="P10" i="6" s="1"/>
  <c r="P22" i="6" s="1"/>
  <c r="I10" i="6"/>
  <c r="O10" i="6" s="1"/>
  <c r="X64" i="5"/>
  <c r="W64" i="5"/>
  <c r="U64" i="5"/>
  <c r="T64" i="5"/>
  <c r="R64" i="5"/>
  <c r="Q64" i="5"/>
  <c r="O64" i="5"/>
  <c r="N64" i="5"/>
  <c r="L64" i="5"/>
  <c r="K64" i="5"/>
  <c r="I64" i="5"/>
  <c r="H64" i="5"/>
  <c r="F64" i="5"/>
  <c r="E64" i="5"/>
  <c r="V63" i="5"/>
  <c r="P63" i="5"/>
  <c r="G63" i="5"/>
  <c r="D63" i="5"/>
  <c r="S63" i="5" s="1"/>
  <c r="C63" i="5"/>
  <c r="Y62" i="5"/>
  <c r="V62" i="5"/>
  <c r="S62" i="5"/>
  <c r="J62" i="5"/>
  <c r="G62" i="5"/>
  <c r="D62" i="5"/>
  <c r="P62" i="5" s="1"/>
  <c r="C62" i="5"/>
  <c r="D61" i="5"/>
  <c r="Y61" i="5" s="1"/>
  <c r="C61" i="5"/>
  <c r="Y60" i="5"/>
  <c r="G60" i="5"/>
  <c r="D60" i="5"/>
  <c r="V60" i="5" s="1"/>
  <c r="C60" i="5"/>
  <c r="J59" i="5"/>
  <c r="D59" i="5"/>
  <c r="G59" i="5" s="1"/>
  <c r="C59" i="5"/>
  <c r="V58" i="5"/>
  <c r="S58" i="5"/>
  <c r="P58" i="5"/>
  <c r="M58" i="5"/>
  <c r="J58" i="5"/>
  <c r="G58" i="5"/>
  <c r="D58" i="5"/>
  <c r="Y58" i="5" s="1"/>
  <c r="C58" i="5"/>
  <c r="Y57" i="5"/>
  <c r="V57" i="5"/>
  <c r="S57" i="5"/>
  <c r="P57" i="5"/>
  <c r="M57" i="5"/>
  <c r="J57" i="5"/>
  <c r="D57" i="5"/>
  <c r="G57" i="5" s="1"/>
  <c r="C57" i="5"/>
  <c r="S56" i="5"/>
  <c r="P56" i="5"/>
  <c r="M56" i="5"/>
  <c r="D56" i="5"/>
  <c r="J56" i="5" s="1"/>
  <c r="C56" i="5"/>
  <c r="C64" i="5" s="1"/>
  <c r="V55" i="5"/>
  <c r="S55" i="5"/>
  <c r="P55" i="5"/>
  <c r="G55" i="5"/>
  <c r="D55" i="5"/>
  <c r="M55" i="5" s="1"/>
  <c r="C55" i="5"/>
  <c r="Y53" i="5"/>
  <c r="X53" i="5"/>
  <c r="W53" i="5"/>
  <c r="U53" i="5"/>
  <c r="V53" i="5" s="1"/>
  <c r="T53" i="5"/>
  <c r="R53" i="5"/>
  <c r="Q53" i="5"/>
  <c r="O53" i="5"/>
  <c r="P53" i="5" s="1"/>
  <c r="N53" i="5"/>
  <c r="L53" i="5"/>
  <c r="M53" i="5" s="1"/>
  <c r="K53" i="5"/>
  <c r="I53" i="5"/>
  <c r="J53" i="5" s="1"/>
  <c r="H53" i="5"/>
  <c r="G53" i="5"/>
  <c r="F53" i="5"/>
  <c r="E53" i="5"/>
  <c r="D53" i="5"/>
  <c r="S53" i="5" s="1"/>
  <c r="V52" i="5"/>
  <c r="S52" i="5"/>
  <c r="P52" i="5"/>
  <c r="G52" i="5"/>
  <c r="D52" i="5"/>
  <c r="M52" i="5" s="1"/>
  <c r="C52" i="5"/>
  <c r="Y51" i="5"/>
  <c r="V51" i="5"/>
  <c r="S51" i="5"/>
  <c r="J51" i="5"/>
  <c r="G51" i="5"/>
  <c r="D51" i="5"/>
  <c r="P51" i="5" s="1"/>
  <c r="C51" i="5"/>
  <c r="C53" i="5" s="1"/>
  <c r="X49" i="5"/>
  <c r="Y49" i="5" s="1"/>
  <c r="W49" i="5"/>
  <c r="U49" i="5"/>
  <c r="V49" i="5" s="1"/>
  <c r="T49" i="5"/>
  <c r="R49" i="5"/>
  <c r="S49" i="5" s="1"/>
  <c r="Q49" i="5"/>
  <c r="P49" i="5"/>
  <c r="O49" i="5"/>
  <c r="N49" i="5"/>
  <c r="M49" i="5"/>
  <c r="L49" i="5"/>
  <c r="K49" i="5"/>
  <c r="J49" i="5"/>
  <c r="I49" i="5"/>
  <c r="H49" i="5"/>
  <c r="F49" i="5"/>
  <c r="G49" i="5" s="1"/>
  <c r="E49" i="5"/>
  <c r="D49" i="5"/>
  <c r="Y48" i="5"/>
  <c r="V48" i="5"/>
  <c r="S48" i="5"/>
  <c r="J48" i="5"/>
  <c r="G48" i="5"/>
  <c r="D48" i="5"/>
  <c r="P48" i="5" s="1"/>
  <c r="C48" i="5"/>
  <c r="C49" i="5" s="1"/>
  <c r="X46" i="5"/>
  <c r="X65" i="5" s="1"/>
  <c r="R46" i="5"/>
  <c r="R65" i="5" s="1"/>
  <c r="H46" i="5"/>
  <c r="H65" i="5" s="1"/>
  <c r="X45" i="5"/>
  <c r="W45" i="5"/>
  <c r="W46" i="5" s="1"/>
  <c r="W65" i="5" s="1"/>
  <c r="U45" i="5"/>
  <c r="T45" i="5"/>
  <c r="T46" i="5" s="1"/>
  <c r="T65" i="5" s="1"/>
  <c r="R45" i="5"/>
  <c r="Q45" i="5"/>
  <c r="Q46" i="5" s="1"/>
  <c r="Q65" i="5" s="1"/>
  <c r="O45" i="5"/>
  <c r="N45" i="5"/>
  <c r="N46" i="5" s="1"/>
  <c r="N65" i="5" s="1"/>
  <c r="L45" i="5"/>
  <c r="K45" i="5"/>
  <c r="K46" i="5" s="1"/>
  <c r="K65" i="5" s="1"/>
  <c r="I45" i="5"/>
  <c r="I46" i="5" s="1"/>
  <c r="I65" i="5" s="1"/>
  <c r="H45" i="5"/>
  <c r="F45" i="5"/>
  <c r="F46" i="5" s="1"/>
  <c r="F65" i="5" s="1"/>
  <c r="E45" i="5"/>
  <c r="V44" i="5"/>
  <c r="S44" i="5"/>
  <c r="P44" i="5"/>
  <c r="G44" i="5"/>
  <c r="D44" i="5"/>
  <c r="M44" i="5" s="1"/>
  <c r="C44" i="5"/>
  <c r="Y43" i="5"/>
  <c r="V43" i="5"/>
  <c r="S43" i="5"/>
  <c r="J43" i="5"/>
  <c r="G43" i="5"/>
  <c r="D43" i="5"/>
  <c r="P43" i="5" s="1"/>
  <c r="C43" i="5"/>
  <c r="D42" i="5"/>
  <c r="Y42" i="5" s="1"/>
  <c r="C42" i="5"/>
  <c r="Y41" i="5"/>
  <c r="G41" i="5"/>
  <c r="D41" i="5"/>
  <c r="V41" i="5" s="1"/>
  <c r="C41" i="5"/>
  <c r="J40" i="5"/>
  <c r="D40" i="5"/>
  <c r="G40" i="5" s="1"/>
  <c r="C40" i="5"/>
  <c r="V39" i="5"/>
  <c r="S39" i="5"/>
  <c r="M39" i="5"/>
  <c r="J39" i="5"/>
  <c r="G39" i="5"/>
  <c r="D39" i="5"/>
  <c r="Y39" i="5" s="1"/>
  <c r="C39" i="5"/>
  <c r="Y38" i="5"/>
  <c r="V38" i="5"/>
  <c r="P38" i="5"/>
  <c r="M38" i="5"/>
  <c r="J38" i="5"/>
  <c r="D38" i="5"/>
  <c r="G38" i="5" s="1"/>
  <c r="C38" i="5"/>
  <c r="S37" i="5"/>
  <c r="M37" i="5"/>
  <c r="D37" i="5"/>
  <c r="P37" i="5" s="1"/>
  <c r="C37" i="5"/>
  <c r="V36" i="5"/>
  <c r="P36" i="5"/>
  <c r="D36" i="5"/>
  <c r="S36" i="5" s="1"/>
  <c r="C36" i="5"/>
  <c r="Y35" i="5"/>
  <c r="V35" i="5"/>
  <c r="S35" i="5"/>
  <c r="J35" i="5"/>
  <c r="G35" i="5"/>
  <c r="D35" i="5"/>
  <c r="P35" i="5" s="1"/>
  <c r="C35" i="5"/>
  <c r="D34" i="5"/>
  <c r="Y34" i="5" s="1"/>
  <c r="C34" i="5"/>
  <c r="Y33" i="5"/>
  <c r="G33" i="5"/>
  <c r="D33" i="5"/>
  <c r="V33" i="5" s="1"/>
  <c r="C33" i="5"/>
  <c r="J32" i="5"/>
  <c r="D32" i="5"/>
  <c r="G32" i="5" s="1"/>
  <c r="C32" i="5"/>
  <c r="V31" i="5"/>
  <c r="S31" i="5"/>
  <c r="M31" i="5"/>
  <c r="J31" i="5"/>
  <c r="G31" i="5"/>
  <c r="D31" i="5"/>
  <c r="Y31" i="5" s="1"/>
  <c r="C31" i="5"/>
  <c r="Y30" i="5"/>
  <c r="V30" i="5"/>
  <c r="P30" i="5"/>
  <c r="M30" i="5"/>
  <c r="J30" i="5"/>
  <c r="D30" i="5"/>
  <c r="G30" i="5" s="1"/>
  <c r="C30" i="5"/>
  <c r="S29" i="5"/>
  <c r="M29" i="5"/>
  <c r="D29" i="5"/>
  <c r="P29" i="5" s="1"/>
  <c r="C29" i="5"/>
  <c r="V28" i="5"/>
  <c r="P28" i="5"/>
  <c r="D28" i="5"/>
  <c r="S28" i="5" s="1"/>
  <c r="C28" i="5"/>
  <c r="Y27" i="5"/>
  <c r="V27" i="5"/>
  <c r="S27" i="5"/>
  <c r="J27" i="5"/>
  <c r="G27" i="5"/>
  <c r="D27" i="5"/>
  <c r="P27" i="5" s="1"/>
  <c r="C27" i="5"/>
  <c r="D26" i="5"/>
  <c r="Y26" i="5" s="1"/>
  <c r="C26" i="5"/>
  <c r="Y25" i="5"/>
  <c r="G25" i="5"/>
  <c r="D25" i="5"/>
  <c r="V25" i="5" s="1"/>
  <c r="C25" i="5"/>
  <c r="J24" i="5"/>
  <c r="D24" i="5"/>
  <c r="G24" i="5" s="1"/>
  <c r="C24" i="5"/>
  <c r="V23" i="5"/>
  <c r="S23" i="5"/>
  <c r="M23" i="5"/>
  <c r="J23" i="5"/>
  <c r="G23" i="5"/>
  <c r="D23" i="5"/>
  <c r="Y23" i="5" s="1"/>
  <c r="C23" i="5"/>
  <c r="C45" i="5" s="1"/>
  <c r="X21" i="5"/>
  <c r="W21" i="5"/>
  <c r="U21" i="5"/>
  <c r="U46" i="5" s="1"/>
  <c r="U65" i="5" s="1"/>
  <c r="T21" i="5"/>
  <c r="R21" i="5"/>
  <c r="Q21" i="5"/>
  <c r="O21" i="5"/>
  <c r="N21" i="5"/>
  <c r="L21" i="5"/>
  <c r="K21" i="5"/>
  <c r="I21" i="5"/>
  <c r="H21" i="5"/>
  <c r="F21" i="5"/>
  <c r="E21" i="5"/>
  <c r="E46" i="5" s="1"/>
  <c r="E65" i="5" s="1"/>
  <c r="V20" i="5"/>
  <c r="S20" i="5"/>
  <c r="M20" i="5"/>
  <c r="J20" i="5"/>
  <c r="G20" i="5"/>
  <c r="D20" i="5"/>
  <c r="Y20" i="5" s="1"/>
  <c r="C20" i="5"/>
  <c r="Y19" i="5"/>
  <c r="V19" i="5"/>
  <c r="P19" i="5"/>
  <c r="M19" i="5"/>
  <c r="J19" i="5"/>
  <c r="D19" i="5"/>
  <c r="G19" i="5" s="1"/>
  <c r="C19" i="5"/>
  <c r="S18" i="5"/>
  <c r="M18" i="5"/>
  <c r="D18" i="5"/>
  <c r="P18" i="5" s="1"/>
  <c r="C18" i="5"/>
  <c r="V17" i="5"/>
  <c r="P17" i="5"/>
  <c r="D17" i="5"/>
  <c r="S17" i="5" s="1"/>
  <c r="C17" i="5"/>
  <c r="Y16" i="5"/>
  <c r="V16" i="5"/>
  <c r="S16" i="5"/>
  <c r="J16" i="5"/>
  <c r="G16" i="5"/>
  <c r="D16" i="5"/>
  <c r="P16" i="5" s="1"/>
  <c r="C16" i="5"/>
  <c r="D15" i="5"/>
  <c r="Y15" i="5" s="1"/>
  <c r="C15" i="5"/>
  <c r="Y14" i="5"/>
  <c r="G14" i="5"/>
  <c r="D14" i="5"/>
  <c r="V14" i="5" s="1"/>
  <c r="C14" i="5"/>
  <c r="J13" i="5"/>
  <c r="D13" i="5"/>
  <c r="G13" i="5" s="1"/>
  <c r="C13" i="5"/>
  <c r="V12" i="5"/>
  <c r="S12" i="5"/>
  <c r="M12" i="5"/>
  <c r="J12" i="5"/>
  <c r="G12" i="5"/>
  <c r="D12" i="5"/>
  <c r="Y12" i="5" s="1"/>
  <c r="C12" i="5"/>
  <c r="Y11" i="5"/>
  <c r="V11" i="5"/>
  <c r="P11" i="5"/>
  <c r="M11" i="5"/>
  <c r="J11" i="5"/>
  <c r="D11" i="5"/>
  <c r="G11" i="5" s="1"/>
  <c r="C11" i="5"/>
  <c r="Y10" i="5"/>
  <c r="S10" i="5"/>
  <c r="M10" i="5"/>
  <c r="D10" i="5"/>
  <c r="P10" i="5" s="1"/>
  <c r="C10" i="5"/>
  <c r="V9" i="5"/>
  <c r="P9" i="5"/>
  <c r="D9" i="5"/>
  <c r="S9" i="5" s="1"/>
  <c r="C9" i="5"/>
  <c r="C21" i="5" s="1"/>
  <c r="V63" i="4"/>
  <c r="U63" i="4"/>
  <c r="R63" i="4"/>
  <c r="D63" i="4" s="1"/>
  <c r="P63" i="4"/>
  <c r="O63" i="4"/>
  <c r="M63" i="4"/>
  <c r="L63" i="4"/>
  <c r="J63" i="4"/>
  <c r="I63" i="4"/>
  <c r="G63" i="4"/>
  <c r="S63" i="4" s="1"/>
  <c r="F63" i="4"/>
  <c r="C63" i="4"/>
  <c r="V62" i="4"/>
  <c r="U62" i="4"/>
  <c r="P62" i="4"/>
  <c r="O62" i="4"/>
  <c r="M62" i="4"/>
  <c r="L62" i="4"/>
  <c r="J62" i="4"/>
  <c r="I62" i="4"/>
  <c r="G62" i="4"/>
  <c r="S62" i="4" s="1"/>
  <c r="F62" i="4"/>
  <c r="R62" i="4" s="1"/>
  <c r="D62" i="4" s="1"/>
  <c r="C62" i="4"/>
  <c r="V61" i="4"/>
  <c r="U61" i="4"/>
  <c r="P61" i="4"/>
  <c r="O61" i="4"/>
  <c r="M61" i="4"/>
  <c r="L61" i="4"/>
  <c r="J61" i="4"/>
  <c r="I61" i="4"/>
  <c r="G61" i="4"/>
  <c r="S61" i="4" s="1"/>
  <c r="F61" i="4"/>
  <c r="R61" i="4" s="1"/>
  <c r="D61" i="4" s="1"/>
  <c r="C61" i="4"/>
  <c r="V60" i="4"/>
  <c r="U60" i="4"/>
  <c r="P60" i="4"/>
  <c r="S60" i="4" s="1"/>
  <c r="O60" i="4"/>
  <c r="M60" i="4"/>
  <c r="L60" i="4"/>
  <c r="J60" i="4"/>
  <c r="I60" i="4"/>
  <c r="G60" i="4"/>
  <c r="F60" i="4"/>
  <c r="R60" i="4" s="1"/>
  <c r="D60" i="4" s="1"/>
  <c r="C60" i="4"/>
  <c r="V59" i="4"/>
  <c r="U59" i="4"/>
  <c r="P59" i="4"/>
  <c r="O59" i="4"/>
  <c r="M59" i="4"/>
  <c r="L59" i="4"/>
  <c r="J59" i="4"/>
  <c r="I59" i="4"/>
  <c r="G59" i="4"/>
  <c r="S59" i="4" s="1"/>
  <c r="F59" i="4"/>
  <c r="R59" i="4" s="1"/>
  <c r="D59" i="4" s="1"/>
  <c r="C59" i="4"/>
  <c r="V58" i="4"/>
  <c r="W58" i="4" s="1"/>
  <c r="U58" i="4"/>
  <c r="S58" i="4"/>
  <c r="E58" i="4" s="1"/>
  <c r="P58" i="4"/>
  <c r="O58" i="4"/>
  <c r="M58" i="4"/>
  <c r="L58" i="4"/>
  <c r="J58" i="4"/>
  <c r="I58" i="4"/>
  <c r="G58" i="4"/>
  <c r="H58" i="4" s="1"/>
  <c r="F58" i="4"/>
  <c r="R58" i="4" s="1"/>
  <c r="D58" i="4" s="1"/>
  <c r="C58" i="4"/>
  <c r="V57" i="4"/>
  <c r="U57" i="4"/>
  <c r="P57" i="4"/>
  <c r="O57" i="4"/>
  <c r="M57" i="4"/>
  <c r="L57" i="4"/>
  <c r="J57" i="4"/>
  <c r="I57" i="4"/>
  <c r="G57" i="4"/>
  <c r="S57" i="4" s="1"/>
  <c r="F57" i="4"/>
  <c r="R57" i="4" s="1"/>
  <c r="D57" i="4" s="1"/>
  <c r="C57" i="4"/>
  <c r="V56" i="4"/>
  <c r="U56" i="4"/>
  <c r="U64" i="4" s="1"/>
  <c r="P56" i="4"/>
  <c r="O56" i="4"/>
  <c r="O64" i="4" s="1"/>
  <c r="M56" i="4"/>
  <c r="M64" i="4" s="1"/>
  <c r="L56" i="4"/>
  <c r="J56" i="4"/>
  <c r="I56" i="4"/>
  <c r="G56" i="4"/>
  <c r="S56" i="4" s="1"/>
  <c r="F56" i="4"/>
  <c r="R56" i="4" s="1"/>
  <c r="D56" i="4" s="1"/>
  <c r="C56" i="4"/>
  <c r="C64" i="4" s="1"/>
  <c r="V55" i="4"/>
  <c r="U55" i="4"/>
  <c r="R55" i="4"/>
  <c r="P55" i="4"/>
  <c r="P64" i="4" s="1"/>
  <c r="O55" i="4"/>
  <c r="M55" i="4"/>
  <c r="L55" i="4"/>
  <c r="L64" i="4" s="1"/>
  <c r="J55" i="4"/>
  <c r="J64" i="4" s="1"/>
  <c r="I55" i="4"/>
  <c r="I64" i="4" s="1"/>
  <c r="G55" i="4"/>
  <c r="S55" i="4" s="1"/>
  <c r="F55" i="4"/>
  <c r="F64" i="4" s="1"/>
  <c r="C55" i="4"/>
  <c r="V53" i="4"/>
  <c r="U53" i="4"/>
  <c r="O53" i="4"/>
  <c r="M53" i="4"/>
  <c r="J53" i="4"/>
  <c r="G53" i="4"/>
  <c r="S53" i="4" s="1"/>
  <c r="F53" i="4"/>
  <c r="V52" i="4"/>
  <c r="U52" i="4"/>
  <c r="P52" i="4"/>
  <c r="O52" i="4"/>
  <c r="M52" i="4"/>
  <c r="L52" i="4"/>
  <c r="J52" i="4"/>
  <c r="I52" i="4"/>
  <c r="G52" i="4"/>
  <c r="S52" i="4" s="1"/>
  <c r="F52" i="4"/>
  <c r="R52" i="4" s="1"/>
  <c r="D52" i="4" s="1"/>
  <c r="C52" i="4"/>
  <c r="V51" i="4"/>
  <c r="U51" i="4"/>
  <c r="P51" i="4"/>
  <c r="P53" i="4" s="1"/>
  <c r="O51" i="4"/>
  <c r="M51" i="4"/>
  <c r="L51" i="4"/>
  <c r="L53" i="4" s="1"/>
  <c r="J51" i="4"/>
  <c r="I51" i="4"/>
  <c r="I53" i="4" s="1"/>
  <c r="G51" i="4"/>
  <c r="S51" i="4" s="1"/>
  <c r="F51" i="4"/>
  <c r="R51" i="4" s="1"/>
  <c r="D51" i="4" s="1"/>
  <c r="C51" i="4"/>
  <c r="C53" i="4" s="1"/>
  <c r="V49" i="4"/>
  <c r="U49" i="4"/>
  <c r="P49" i="4"/>
  <c r="M49" i="4"/>
  <c r="L49" i="4"/>
  <c r="I49" i="4"/>
  <c r="F49" i="4"/>
  <c r="R49" i="4" s="1"/>
  <c r="D49" i="4" s="1"/>
  <c r="V48" i="4"/>
  <c r="W48" i="4" s="1"/>
  <c r="U48" i="4"/>
  <c r="S48" i="4"/>
  <c r="E48" i="4" s="1"/>
  <c r="P48" i="4"/>
  <c r="O48" i="4"/>
  <c r="O49" i="4" s="1"/>
  <c r="M48" i="4"/>
  <c r="L48" i="4"/>
  <c r="J48" i="4"/>
  <c r="J49" i="4" s="1"/>
  <c r="I48" i="4"/>
  <c r="G48" i="4"/>
  <c r="H48" i="4" s="1"/>
  <c r="F48" i="4"/>
  <c r="R48" i="4" s="1"/>
  <c r="D48" i="4" s="1"/>
  <c r="C48" i="4"/>
  <c r="C49" i="4" s="1"/>
  <c r="V44" i="4"/>
  <c r="U44" i="4"/>
  <c r="R44" i="4"/>
  <c r="D44" i="4" s="1"/>
  <c r="P44" i="4"/>
  <c r="O44" i="4"/>
  <c r="M44" i="4"/>
  <c r="L44" i="4"/>
  <c r="J44" i="4"/>
  <c r="I44" i="4"/>
  <c r="G44" i="4"/>
  <c r="S44" i="4" s="1"/>
  <c r="F44" i="4"/>
  <c r="C44" i="4"/>
  <c r="V43" i="4"/>
  <c r="U43" i="4"/>
  <c r="P43" i="4"/>
  <c r="O43" i="4"/>
  <c r="M43" i="4"/>
  <c r="L43" i="4"/>
  <c r="J43" i="4"/>
  <c r="I43" i="4"/>
  <c r="G43" i="4"/>
  <c r="S43" i="4" s="1"/>
  <c r="F43" i="4"/>
  <c r="R43" i="4" s="1"/>
  <c r="D43" i="4" s="1"/>
  <c r="C43" i="4"/>
  <c r="V42" i="4"/>
  <c r="U42" i="4"/>
  <c r="P42" i="4"/>
  <c r="O42" i="4"/>
  <c r="M42" i="4"/>
  <c r="L42" i="4"/>
  <c r="J42" i="4"/>
  <c r="I42" i="4"/>
  <c r="G42" i="4"/>
  <c r="S42" i="4" s="1"/>
  <c r="F42" i="4"/>
  <c r="R42" i="4" s="1"/>
  <c r="D42" i="4" s="1"/>
  <c r="C42" i="4"/>
  <c r="V41" i="4"/>
  <c r="U41" i="4"/>
  <c r="P41" i="4"/>
  <c r="O41" i="4"/>
  <c r="M41" i="4"/>
  <c r="L41" i="4"/>
  <c r="J41" i="4"/>
  <c r="I41" i="4"/>
  <c r="G41" i="4"/>
  <c r="S41" i="4" s="1"/>
  <c r="F41" i="4"/>
  <c r="R41" i="4" s="1"/>
  <c r="D41" i="4" s="1"/>
  <c r="C41" i="4"/>
  <c r="V40" i="4"/>
  <c r="U40" i="4"/>
  <c r="P40" i="4"/>
  <c r="O40" i="4"/>
  <c r="M40" i="4"/>
  <c r="L40" i="4"/>
  <c r="J40" i="4"/>
  <c r="I40" i="4"/>
  <c r="G40" i="4"/>
  <c r="S40" i="4" s="1"/>
  <c r="F40" i="4"/>
  <c r="R40" i="4" s="1"/>
  <c r="D40" i="4" s="1"/>
  <c r="C40" i="4"/>
  <c r="V39" i="4"/>
  <c r="U39" i="4"/>
  <c r="S39" i="4"/>
  <c r="E39" i="4" s="1"/>
  <c r="P39" i="4"/>
  <c r="O39" i="4"/>
  <c r="M39" i="4"/>
  <c r="L39" i="4"/>
  <c r="J39" i="4"/>
  <c r="I39" i="4"/>
  <c r="G39" i="4"/>
  <c r="H39" i="4" s="1"/>
  <c r="F39" i="4"/>
  <c r="R39" i="4" s="1"/>
  <c r="D39" i="4" s="1"/>
  <c r="C39" i="4"/>
  <c r="V38" i="4"/>
  <c r="U38" i="4"/>
  <c r="P38" i="4"/>
  <c r="O38" i="4"/>
  <c r="M38" i="4"/>
  <c r="L38" i="4"/>
  <c r="J38" i="4"/>
  <c r="I38" i="4"/>
  <c r="G38" i="4"/>
  <c r="S38" i="4" s="1"/>
  <c r="F38" i="4"/>
  <c r="R38" i="4" s="1"/>
  <c r="D38" i="4" s="1"/>
  <c r="C38" i="4"/>
  <c r="V37" i="4"/>
  <c r="U37" i="4"/>
  <c r="P37" i="4"/>
  <c r="O37" i="4"/>
  <c r="M37" i="4"/>
  <c r="L37" i="4"/>
  <c r="J37" i="4"/>
  <c r="I37" i="4"/>
  <c r="G37" i="4"/>
  <c r="S37" i="4" s="1"/>
  <c r="F37" i="4"/>
  <c r="R37" i="4" s="1"/>
  <c r="D37" i="4" s="1"/>
  <c r="C37" i="4"/>
  <c r="V36" i="4"/>
  <c r="U36" i="4"/>
  <c r="R36" i="4"/>
  <c r="D36" i="4" s="1"/>
  <c r="P36" i="4"/>
  <c r="O36" i="4"/>
  <c r="M36" i="4"/>
  <c r="L36" i="4"/>
  <c r="J36" i="4"/>
  <c r="I36" i="4"/>
  <c r="G36" i="4"/>
  <c r="S36" i="4" s="1"/>
  <c r="F36" i="4"/>
  <c r="C36" i="4"/>
  <c r="V35" i="4"/>
  <c r="U35" i="4"/>
  <c r="P35" i="4"/>
  <c r="O35" i="4"/>
  <c r="M35" i="4"/>
  <c r="L35" i="4"/>
  <c r="J35" i="4"/>
  <c r="I35" i="4"/>
  <c r="G35" i="4"/>
  <c r="S35" i="4" s="1"/>
  <c r="F35" i="4"/>
  <c r="R35" i="4" s="1"/>
  <c r="D35" i="4" s="1"/>
  <c r="C35" i="4"/>
  <c r="V34" i="4"/>
  <c r="U34" i="4"/>
  <c r="P34" i="4"/>
  <c r="O34" i="4"/>
  <c r="M34" i="4"/>
  <c r="L34" i="4"/>
  <c r="J34" i="4"/>
  <c r="I34" i="4"/>
  <c r="G34" i="4"/>
  <c r="S34" i="4" s="1"/>
  <c r="F34" i="4"/>
  <c r="R34" i="4" s="1"/>
  <c r="D34" i="4" s="1"/>
  <c r="C34" i="4"/>
  <c r="V33" i="4"/>
  <c r="U33" i="4"/>
  <c r="P33" i="4"/>
  <c r="O33" i="4"/>
  <c r="M33" i="4"/>
  <c r="L33" i="4"/>
  <c r="J33" i="4"/>
  <c r="I33" i="4"/>
  <c r="G33" i="4"/>
  <c r="S33" i="4" s="1"/>
  <c r="F33" i="4"/>
  <c r="R33" i="4" s="1"/>
  <c r="D33" i="4" s="1"/>
  <c r="C33" i="4"/>
  <c r="V32" i="4"/>
  <c r="U32" i="4"/>
  <c r="P32" i="4"/>
  <c r="O32" i="4"/>
  <c r="M32" i="4"/>
  <c r="L32" i="4"/>
  <c r="J32" i="4"/>
  <c r="I32" i="4"/>
  <c r="G32" i="4"/>
  <c r="S32" i="4" s="1"/>
  <c r="F32" i="4"/>
  <c r="R32" i="4" s="1"/>
  <c r="D32" i="4" s="1"/>
  <c r="C32" i="4"/>
  <c r="V31" i="4"/>
  <c r="U31" i="4"/>
  <c r="S31" i="4"/>
  <c r="E31" i="4" s="1"/>
  <c r="P31" i="4"/>
  <c r="O31" i="4"/>
  <c r="M31" i="4"/>
  <c r="L31" i="4"/>
  <c r="J31" i="4"/>
  <c r="I31" i="4"/>
  <c r="G31" i="4"/>
  <c r="H31" i="4" s="1"/>
  <c r="F31" i="4"/>
  <c r="R31" i="4" s="1"/>
  <c r="D31" i="4" s="1"/>
  <c r="C31" i="4"/>
  <c r="V30" i="4"/>
  <c r="U30" i="4"/>
  <c r="P30" i="4"/>
  <c r="O30" i="4"/>
  <c r="M30" i="4"/>
  <c r="L30" i="4"/>
  <c r="J30" i="4"/>
  <c r="I30" i="4"/>
  <c r="G30" i="4"/>
  <c r="S30" i="4" s="1"/>
  <c r="F30" i="4"/>
  <c r="R30" i="4" s="1"/>
  <c r="D30" i="4" s="1"/>
  <c r="C30" i="4"/>
  <c r="V29" i="4"/>
  <c r="U29" i="4"/>
  <c r="U45" i="4" s="1"/>
  <c r="P29" i="4"/>
  <c r="O29" i="4"/>
  <c r="M29" i="4"/>
  <c r="M45" i="4" s="1"/>
  <c r="L29" i="4"/>
  <c r="J29" i="4"/>
  <c r="I29" i="4"/>
  <c r="G29" i="4"/>
  <c r="S29" i="4" s="1"/>
  <c r="F29" i="4"/>
  <c r="R29" i="4" s="1"/>
  <c r="D29" i="4" s="1"/>
  <c r="C29" i="4"/>
  <c r="V28" i="4"/>
  <c r="U28" i="4"/>
  <c r="R28" i="4"/>
  <c r="D28" i="4" s="1"/>
  <c r="P28" i="4"/>
  <c r="O28" i="4"/>
  <c r="M28" i="4"/>
  <c r="L28" i="4"/>
  <c r="J28" i="4"/>
  <c r="I28" i="4"/>
  <c r="G28" i="4"/>
  <c r="S28" i="4" s="1"/>
  <c r="F28" i="4"/>
  <c r="C28" i="4"/>
  <c r="V27" i="4"/>
  <c r="U27" i="4"/>
  <c r="P27" i="4"/>
  <c r="O27" i="4"/>
  <c r="M27" i="4"/>
  <c r="L27" i="4"/>
  <c r="J27" i="4"/>
  <c r="I27" i="4"/>
  <c r="G27" i="4"/>
  <c r="S27" i="4" s="1"/>
  <c r="F27" i="4"/>
  <c r="R27" i="4" s="1"/>
  <c r="D27" i="4" s="1"/>
  <c r="C27" i="4"/>
  <c r="V26" i="4"/>
  <c r="U26" i="4"/>
  <c r="P26" i="4"/>
  <c r="O26" i="4"/>
  <c r="M26" i="4"/>
  <c r="L26" i="4"/>
  <c r="J26" i="4"/>
  <c r="I26" i="4"/>
  <c r="G26" i="4"/>
  <c r="S26" i="4" s="1"/>
  <c r="F26" i="4"/>
  <c r="R26" i="4" s="1"/>
  <c r="D26" i="4" s="1"/>
  <c r="C26" i="4"/>
  <c r="V25" i="4"/>
  <c r="U25" i="4"/>
  <c r="P25" i="4"/>
  <c r="S25" i="4" s="1"/>
  <c r="O25" i="4"/>
  <c r="M25" i="4"/>
  <c r="L25" i="4"/>
  <c r="J25" i="4"/>
  <c r="I25" i="4"/>
  <c r="G25" i="4"/>
  <c r="F25" i="4"/>
  <c r="R25" i="4" s="1"/>
  <c r="D25" i="4" s="1"/>
  <c r="C25" i="4"/>
  <c r="V24" i="4"/>
  <c r="U24" i="4"/>
  <c r="P24" i="4"/>
  <c r="O24" i="4"/>
  <c r="M24" i="4"/>
  <c r="L24" i="4"/>
  <c r="J24" i="4"/>
  <c r="I24" i="4"/>
  <c r="G24" i="4"/>
  <c r="S24" i="4" s="1"/>
  <c r="F24" i="4"/>
  <c r="R24" i="4" s="1"/>
  <c r="D24" i="4" s="1"/>
  <c r="C24" i="4"/>
  <c r="V23" i="4"/>
  <c r="U23" i="4"/>
  <c r="S23" i="4"/>
  <c r="P23" i="4"/>
  <c r="P45" i="4" s="1"/>
  <c r="O23" i="4"/>
  <c r="O45" i="4" s="1"/>
  <c r="M23" i="4"/>
  <c r="L23" i="4"/>
  <c r="L45" i="4" s="1"/>
  <c r="J23" i="4"/>
  <c r="J45" i="4" s="1"/>
  <c r="I23" i="4"/>
  <c r="I45" i="4" s="1"/>
  <c r="I46" i="4" s="1"/>
  <c r="G23" i="4"/>
  <c r="F23" i="4"/>
  <c r="R23" i="4" s="1"/>
  <c r="C23" i="4"/>
  <c r="C45" i="4" s="1"/>
  <c r="V20" i="4"/>
  <c r="U20" i="4"/>
  <c r="P20" i="4"/>
  <c r="O20" i="4"/>
  <c r="M20" i="4"/>
  <c r="L20" i="4"/>
  <c r="J20" i="4"/>
  <c r="I20" i="4"/>
  <c r="G20" i="4"/>
  <c r="S20" i="4" s="1"/>
  <c r="F20" i="4"/>
  <c r="R20" i="4" s="1"/>
  <c r="D20" i="4" s="1"/>
  <c r="C20" i="4"/>
  <c r="V19" i="4"/>
  <c r="U19" i="4"/>
  <c r="R19" i="4"/>
  <c r="D19" i="4" s="1"/>
  <c r="P19" i="4"/>
  <c r="O19" i="4"/>
  <c r="M19" i="4"/>
  <c r="L19" i="4"/>
  <c r="J19" i="4"/>
  <c r="I19" i="4"/>
  <c r="G19" i="4"/>
  <c r="S19" i="4" s="1"/>
  <c r="F19" i="4"/>
  <c r="C19" i="4"/>
  <c r="V18" i="4"/>
  <c r="U18" i="4"/>
  <c r="P18" i="4"/>
  <c r="O18" i="4"/>
  <c r="M18" i="4"/>
  <c r="L18" i="4"/>
  <c r="J18" i="4"/>
  <c r="I18" i="4"/>
  <c r="G18" i="4"/>
  <c r="S18" i="4" s="1"/>
  <c r="F18" i="4"/>
  <c r="R18" i="4" s="1"/>
  <c r="D18" i="4" s="1"/>
  <c r="C18" i="4"/>
  <c r="V17" i="4"/>
  <c r="U17" i="4"/>
  <c r="P17" i="4"/>
  <c r="O17" i="4"/>
  <c r="M17" i="4"/>
  <c r="L17" i="4"/>
  <c r="J17" i="4"/>
  <c r="I17" i="4"/>
  <c r="G17" i="4"/>
  <c r="S17" i="4" s="1"/>
  <c r="F17" i="4"/>
  <c r="R17" i="4" s="1"/>
  <c r="D17" i="4" s="1"/>
  <c r="C17" i="4"/>
  <c r="V16" i="4"/>
  <c r="U16" i="4"/>
  <c r="P16" i="4"/>
  <c r="O16" i="4"/>
  <c r="M16" i="4"/>
  <c r="L16" i="4"/>
  <c r="J16" i="4"/>
  <c r="I16" i="4"/>
  <c r="G16" i="4"/>
  <c r="S16" i="4" s="1"/>
  <c r="F16" i="4"/>
  <c r="R16" i="4" s="1"/>
  <c r="D16" i="4" s="1"/>
  <c r="C16" i="4"/>
  <c r="V15" i="4"/>
  <c r="U15" i="4"/>
  <c r="P15" i="4"/>
  <c r="O15" i="4"/>
  <c r="M15" i="4"/>
  <c r="L15" i="4"/>
  <c r="J15" i="4"/>
  <c r="I15" i="4"/>
  <c r="G15" i="4"/>
  <c r="S15" i="4" s="1"/>
  <c r="F15" i="4"/>
  <c r="R15" i="4" s="1"/>
  <c r="D15" i="4" s="1"/>
  <c r="C15" i="4"/>
  <c r="V14" i="4"/>
  <c r="U14" i="4"/>
  <c r="S14" i="4"/>
  <c r="P14" i="4"/>
  <c r="O14" i="4"/>
  <c r="M14" i="4"/>
  <c r="L14" i="4"/>
  <c r="J14" i="4"/>
  <c r="I14" i="4"/>
  <c r="G14" i="4"/>
  <c r="F14" i="4"/>
  <c r="R14" i="4" s="1"/>
  <c r="D14" i="4" s="1"/>
  <c r="C14" i="4"/>
  <c r="V13" i="4"/>
  <c r="U13" i="4"/>
  <c r="P13" i="4"/>
  <c r="P21" i="4" s="1"/>
  <c r="O13" i="4"/>
  <c r="M13" i="4"/>
  <c r="L13" i="4"/>
  <c r="J13" i="4"/>
  <c r="I13" i="4"/>
  <c r="G13" i="4"/>
  <c r="S13" i="4" s="1"/>
  <c r="F13" i="4"/>
  <c r="R13" i="4" s="1"/>
  <c r="D13" i="4" s="1"/>
  <c r="C13" i="4"/>
  <c r="V12" i="4"/>
  <c r="U12" i="4"/>
  <c r="P12" i="4"/>
  <c r="O12" i="4"/>
  <c r="M12" i="4"/>
  <c r="L12" i="4"/>
  <c r="J12" i="4"/>
  <c r="I12" i="4"/>
  <c r="G12" i="4"/>
  <c r="S12" i="4" s="1"/>
  <c r="F12" i="4"/>
  <c r="R12" i="4" s="1"/>
  <c r="E12" i="4"/>
  <c r="C12" i="4"/>
  <c r="V11" i="4"/>
  <c r="U11" i="4"/>
  <c r="R11" i="4"/>
  <c r="D11" i="4" s="1"/>
  <c r="P11" i="4"/>
  <c r="O11" i="4"/>
  <c r="M11" i="4"/>
  <c r="L11" i="4"/>
  <c r="J11" i="4"/>
  <c r="I11" i="4"/>
  <c r="G11" i="4"/>
  <c r="F11" i="4"/>
  <c r="C11" i="4"/>
  <c r="V10" i="4"/>
  <c r="U10" i="4"/>
  <c r="P10" i="4"/>
  <c r="O10" i="4"/>
  <c r="M10" i="4"/>
  <c r="L10" i="4"/>
  <c r="J10" i="4"/>
  <c r="I10" i="4"/>
  <c r="G10" i="4"/>
  <c r="F10" i="4"/>
  <c r="R10" i="4" s="1"/>
  <c r="D10" i="4" s="1"/>
  <c r="C10" i="4"/>
  <c r="V9" i="4"/>
  <c r="V21" i="4" s="1"/>
  <c r="U9" i="4"/>
  <c r="P9" i="4"/>
  <c r="O9" i="4"/>
  <c r="O21" i="4" s="1"/>
  <c r="M9" i="4"/>
  <c r="M21" i="4" s="1"/>
  <c r="L9" i="4"/>
  <c r="L21" i="4" s="1"/>
  <c r="J9" i="4"/>
  <c r="I9" i="4"/>
  <c r="I21" i="4" s="1"/>
  <c r="G9" i="4"/>
  <c r="F9" i="4"/>
  <c r="F21" i="4" s="1"/>
  <c r="C9" i="4"/>
  <c r="C21" i="4" s="1"/>
  <c r="D48" i="3"/>
  <c r="E48" i="3" s="1"/>
  <c r="C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K65" i="2"/>
  <c r="J65" i="2"/>
  <c r="I65" i="2"/>
  <c r="G65" i="2"/>
  <c r="H65" i="2" s="1"/>
  <c r="F65" i="2"/>
  <c r="D65" i="2"/>
  <c r="C65" i="2"/>
  <c r="E65" i="2" s="1"/>
  <c r="M64" i="2"/>
  <c r="N64" i="2" s="1"/>
  <c r="L64" i="2"/>
  <c r="K64" i="2"/>
  <c r="E64" i="2"/>
  <c r="M63" i="2"/>
  <c r="N63" i="2" s="1"/>
  <c r="L63" i="2"/>
  <c r="K63" i="2"/>
  <c r="M62" i="2"/>
  <c r="N62" i="2" s="1"/>
  <c r="L62" i="2"/>
  <c r="K62" i="2"/>
  <c r="E62" i="2"/>
  <c r="M61" i="2"/>
  <c r="N61" i="2" s="1"/>
  <c r="L61" i="2"/>
  <c r="K61" i="2"/>
  <c r="M60" i="2"/>
  <c r="N60" i="2" s="1"/>
  <c r="L60" i="2"/>
  <c r="K60" i="2"/>
  <c r="H60" i="2"/>
  <c r="N59" i="2"/>
  <c r="M59" i="2"/>
  <c r="L59" i="2"/>
  <c r="K59" i="2"/>
  <c r="H59" i="2"/>
  <c r="E59" i="2"/>
  <c r="M58" i="2"/>
  <c r="L58" i="2"/>
  <c r="N58" i="2" s="1"/>
  <c r="K58" i="2"/>
  <c r="H58" i="2"/>
  <c r="E58" i="2"/>
  <c r="M57" i="2"/>
  <c r="N57" i="2" s="1"/>
  <c r="L57" i="2"/>
  <c r="K57" i="2"/>
  <c r="H57" i="2"/>
  <c r="E57" i="2"/>
  <c r="M56" i="2"/>
  <c r="N56" i="2" s="1"/>
  <c r="L56" i="2"/>
  <c r="L65" i="2" s="1"/>
  <c r="K56" i="2"/>
  <c r="H56" i="2"/>
  <c r="E56" i="2"/>
  <c r="J54" i="2"/>
  <c r="K54" i="2" s="1"/>
  <c r="I54" i="2"/>
  <c r="G54" i="2"/>
  <c r="F54" i="2"/>
  <c r="H54" i="2" s="1"/>
  <c r="D54" i="2"/>
  <c r="E54" i="2" s="1"/>
  <c r="C54" i="2"/>
  <c r="M53" i="2"/>
  <c r="L53" i="2"/>
  <c r="M52" i="2"/>
  <c r="M54" i="2" s="1"/>
  <c r="L52" i="2"/>
  <c r="L54" i="2" s="1"/>
  <c r="K52" i="2"/>
  <c r="H52" i="2"/>
  <c r="E52" i="2"/>
  <c r="J50" i="2"/>
  <c r="K50" i="2" s="1"/>
  <c r="I50" i="2"/>
  <c r="H50" i="2"/>
  <c r="G50" i="2"/>
  <c r="F50" i="2"/>
  <c r="D50" i="2"/>
  <c r="E50" i="2" s="1"/>
  <c r="C50" i="2"/>
  <c r="N49" i="2"/>
  <c r="M49" i="2"/>
  <c r="M50" i="2" s="1"/>
  <c r="N50" i="2" s="1"/>
  <c r="L49" i="2"/>
  <c r="L50" i="2" s="1"/>
  <c r="K49" i="2"/>
  <c r="H49" i="2"/>
  <c r="E49" i="2"/>
  <c r="D47" i="2"/>
  <c r="D66" i="2" s="1"/>
  <c r="E66" i="2" s="1"/>
  <c r="J46" i="2"/>
  <c r="K46" i="2" s="1"/>
  <c r="I46" i="2"/>
  <c r="H46" i="2"/>
  <c r="G46" i="2"/>
  <c r="F46" i="2"/>
  <c r="D46" i="2"/>
  <c r="E46" i="2" s="1"/>
  <c r="C46" i="2"/>
  <c r="M45" i="2"/>
  <c r="N45" i="2" s="1"/>
  <c r="L45" i="2"/>
  <c r="K45" i="2"/>
  <c r="H45" i="2"/>
  <c r="M44" i="2"/>
  <c r="N44" i="2" s="1"/>
  <c r="L44" i="2"/>
  <c r="K44" i="2"/>
  <c r="H44" i="2"/>
  <c r="E44" i="2"/>
  <c r="M43" i="2"/>
  <c r="N43" i="2" s="1"/>
  <c r="L43" i="2"/>
  <c r="K43" i="2"/>
  <c r="M42" i="2"/>
  <c r="N42" i="2" s="1"/>
  <c r="L42" i="2"/>
  <c r="K42" i="2"/>
  <c r="M41" i="2"/>
  <c r="N41" i="2" s="1"/>
  <c r="L41" i="2"/>
  <c r="K41" i="2"/>
  <c r="E41" i="2"/>
  <c r="M40" i="2"/>
  <c r="N40" i="2" s="1"/>
  <c r="L40" i="2"/>
  <c r="K40" i="2"/>
  <c r="M39" i="2"/>
  <c r="N39" i="2" s="1"/>
  <c r="L39" i="2"/>
  <c r="K39" i="2"/>
  <c r="H39" i="2"/>
  <c r="E39" i="2"/>
  <c r="N38" i="2"/>
  <c r="M38" i="2"/>
  <c r="L38" i="2"/>
  <c r="K38" i="2"/>
  <c r="M37" i="2"/>
  <c r="N37" i="2" s="1"/>
  <c r="L37" i="2"/>
  <c r="K37" i="2"/>
  <c r="N36" i="2"/>
  <c r="M36" i="2"/>
  <c r="L36" i="2"/>
  <c r="K36" i="2"/>
  <c r="M35" i="2"/>
  <c r="N35" i="2" s="1"/>
  <c r="L35" i="2"/>
  <c r="K35" i="2"/>
  <c r="H35" i="2"/>
  <c r="E35" i="2"/>
  <c r="M34" i="2"/>
  <c r="N34" i="2" s="1"/>
  <c r="L34" i="2"/>
  <c r="K34" i="2"/>
  <c r="H34" i="2"/>
  <c r="E34" i="2"/>
  <c r="N33" i="2"/>
  <c r="M33" i="2"/>
  <c r="L33" i="2"/>
  <c r="K33" i="2"/>
  <c r="H33" i="2"/>
  <c r="E33" i="2"/>
  <c r="M32" i="2"/>
  <c r="N32" i="2" s="1"/>
  <c r="L32" i="2"/>
  <c r="K32" i="2"/>
  <c r="H32" i="2"/>
  <c r="E32" i="2"/>
  <c r="M31" i="2"/>
  <c r="N31" i="2" s="1"/>
  <c r="L31" i="2"/>
  <c r="K31" i="2"/>
  <c r="H31" i="2"/>
  <c r="E31" i="2"/>
  <c r="M30" i="2"/>
  <c r="N30" i="2" s="1"/>
  <c r="L30" i="2"/>
  <c r="K30" i="2"/>
  <c r="H30" i="2"/>
  <c r="M29" i="2"/>
  <c r="N29" i="2" s="1"/>
  <c r="L29" i="2"/>
  <c r="K29" i="2"/>
  <c r="M28" i="2"/>
  <c r="N28" i="2" s="1"/>
  <c r="L28" i="2"/>
  <c r="K28" i="2"/>
  <c r="H28" i="2"/>
  <c r="E28" i="2"/>
  <c r="M27" i="2"/>
  <c r="N27" i="2" s="1"/>
  <c r="L27" i="2"/>
  <c r="K27" i="2"/>
  <c r="H27" i="2"/>
  <c r="M26" i="2"/>
  <c r="L26" i="2"/>
  <c r="N26" i="2" s="1"/>
  <c r="K26" i="2"/>
  <c r="H26" i="2"/>
  <c r="M25" i="2"/>
  <c r="N25" i="2" s="1"/>
  <c r="L25" i="2"/>
  <c r="K25" i="2"/>
  <c r="H25" i="2"/>
  <c r="E25" i="2"/>
  <c r="M24" i="2"/>
  <c r="N24" i="2" s="1"/>
  <c r="L24" i="2"/>
  <c r="L46" i="2" s="1"/>
  <c r="K24" i="2"/>
  <c r="H24" i="2"/>
  <c r="E24" i="2"/>
  <c r="J22" i="2"/>
  <c r="J47" i="2" s="1"/>
  <c r="J66" i="2" s="1"/>
  <c r="I22" i="2"/>
  <c r="I47" i="2" s="1"/>
  <c r="I66" i="2" s="1"/>
  <c r="G22" i="2"/>
  <c r="G47" i="2" s="1"/>
  <c r="G66" i="2" s="1"/>
  <c r="F22" i="2"/>
  <c r="F47" i="2" s="1"/>
  <c r="F66" i="2" s="1"/>
  <c r="E22" i="2"/>
  <c r="E47" i="2" s="1"/>
  <c r="D22" i="2"/>
  <c r="C22" i="2"/>
  <c r="C47" i="2" s="1"/>
  <c r="C66" i="2" s="1"/>
  <c r="M21" i="2"/>
  <c r="N21" i="2" s="1"/>
  <c r="L21" i="2"/>
  <c r="K21" i="2"/>
  <c r="H21" i="2"/>
  <c r="E21" i="2"/>
  <c r="M20" i="2"/>
  <c r="N20" i="2" s="1"/>
  <c r="L20" i="2"/>
  <c r="K20" i="2"/>
  <c r="H20" i="2"/>
  <c r="E20" i="2"/>
  <c r="M19" i="2"/>
  <c r="N19" i="2" s="1"/>
  <c r="L19" i="2"/>
  <c r="K19" i="2"/>
  <c r="H19" i="2"/>
  <c r="E19" i="2"/>
  <c r="N18" i="2"/>
  <c r="M18" i="2"/>
  <c r="L18" i="2"/>
  <c r="K18" i="2"/>
  <c r="H18" i="2"/>
  <c r="E18" i="2"/>
  <c r="M17" i="2"/>
  <c r="N17" i="2" s="1"/>
  <c r="L17" i="2"/>
  <c r="K17" i="2"/>
  <c r="H17" i="2"/>
  <c r="E17" i="2"/>
  <c r="M16" i="2"/>
  <c r="L16" i="2"/>
  <c r="N16" i="2" s="1"/>
  <c r="K16" i="2"/>
  <c r="H16" i="2"/>
  <c r="E16" i="2"/>
  <c r="M15" i="2"/>
  <c r="N15" i="2" s="1"/>
  <c r="L15" i="2"/>
  <c r="K15" i="2"/>
  <c r="H15" i="2"/>
  <c r="E15" i="2"/>
  <c r="N14" i="2"/>
  <c r="M14" i="2"/>
  <c r="L14" i="2"/>
  <c r="K14" i="2"/>
  <c r="H14" i="2"/>
  <c r="E14" i="2"/>
  <c r="M13" i="2"/>
  <c r="N13" i="2" s="1"/>
  <c r="L13" i="2"/>
  <c r="K13" i="2"/>
  <c r="H13" i="2"/>
  <c r="E13" i="2"/>
  <c r="M12" i="2"/>
  <c r="L12" i="2"/>
  <c r="N12" i="2" s="1"/>
  <c r="K12" i="2"/>
  <c r="H12" i="2"/>
  <c r="E12" i="2"/>
  <c r="M11" i="2"/>
  <c r="M22" i="2" s="1"/>
  <c r="L11" i="2"/>
  <c r="K11" i="2"/>
  <c r="H11" i="2"/>
  <c r="E11" i="2"/>
  <c r="N10" i="2"/>
  <c r="M10" i="2"/>
  <c r="L10" i="2"/>
  <c r="K10" i="2"/>
  <c r="H10" i="2"/>
  <c r="E10" i="2"/>
  <c r="G65" i="1"/>
  <c r="D65" i="1"/>
  <c r="C65" i="1"/>
  <c r="H64" i="1"/>
  <c r="G64" i="1"/>
  <c r="F64" i="1"/>
  <c r="F65" i="1" s="1"/>
  <c r="E64" i="1"/>
  <c r="D64" i="1"/>
  <c r="C64" i="1"/>
  <c r="F63" i="1"/>
  <c r="F62" i="1"/>
  <c r="F61" i="1"/>
  <c r="F60" i="1"/>
  <c r="F59" i="1"/>
  <c r="F58" i="1"/>
  <c r="F57" i="1"/>
  <c r="F56" i="1"/>
  <c r="F55" i="1"/>
  <c r="F54" i="1"/>
  <c r="H52" i="1"/>
  <c r="G52" i="1"/>
  <c r="F52" i="1"/>
  <c r="E52" i="1"/>
  <c r="D52" i="1"/>
  <c r="C52" i="1"/>
  <c r="F51" i="1"/>
  <c r="F50" i="1"/>
  <c r="H48" i="1"/>
  <c r="G48" i="1"/>
  <c r="F48" i="1"/>
  <c r="F47" i="1"/>
  <c r="H45" i="1"/>
  <c r="H65" i="1" s="1"/>
  <c r="G45" i="1"/>
  <c r="F45" i="1"/>
  <c r="E45" i="1"/>
  <c r="E65" i="1" s="1"/>
  <c r="D45" i="1"/>
  <c r="C45" i="1"/>
  <c r="H44" i="1"/>
  <c r="G44" i="1"/>
  <c r="F44" i="1"/>
  <c r="E44" i="1"/>
  <c r="D44" i="1"/>
  <c r="C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H20" i="1"/>
  <c r="G20" i="1"/>
  <c r="F20" i="1"/>
  <c r="E20" i="1"/>
  <c r="D20" i="1"/>
  <c r="C20" i="1"/>
  <c r="F19" i="1"/>
  <c r="F18" i="1"/>
  <c r="F17" i="1"/>
  <c r="F16" i="1"/>
  <c r="F15" i="1"/>
  <c r="F14" i="1"/>
  <c r="F13" i="1"/>
  <c r="F12" i="1"/>
  <c r="F11" i="1"/>
  <c r="F10" i="1"/>
  <c r="F9" i="1"/>
  <c r="F8" i="1"/>
  <c r="I46" i="9" l="1"/>
  <c r="I65" i="9" s="1"/>
  <c r="K46" i="9"/>
  <c r="K65" i="9" s="1"/>
  <c r="J46" i="9"/>
  <c r="J65" i="9" s="1"/>
  <c r="L46" i="9"/>
  <c r="L65" i="9" s="1"/>
  <c r="E46" i="9"/>
  <c r="E65" i="9" s="1"/>
  <c r="F46" i="9"/>
  <c r="F65" i="9" s="1"/>
  <c r="G46" i="9"/>
  <c r="G65" i="9" s="1"/>
  <c r="M49" i="9"/>
  <c r="M64" i="9"/>
  <c r="H46" i="9"/>
  <c r="H65" i="9" s="1"/>
  <c r="N64" i="9"/>
  <c r="C45" i="9"/>
  <c r="C53" i="9"/>
  <c r="M53" i="9" s="1"/>
  <c r="C64" i="9"/>
  <c r="D21" i="9"/>
  <c r="N21" i="9" s="1"/>
  <c r="D45" i="9"/>
  <c r="D53" i="9"/>
  <c r="N53" i="9" s="1"/>
  <c r="D64" i="9"/>
  <c r="M48" i="9"/>
  <c r="C21" i="9"/>
  <c r="M21" i="9" s="1"/>
  <c r="P65" i="8"/>
  <c r="O45" i="8"/>
  <c r="O46" i="8" s="1"/>
  <c r="P45" i="8"/>
  <c r="P46" i="8" s="1"/>
  <c r="K46" i="7"/>
  <c r="K65" i="7" s="1"/>
  <c r="L46" i="7"/>
  <c r="L65" i="7" s="1"/>
  <c r="O55" i="6"/>
  <c r="K67" i="6"/>
  <c r="O22" i="6"/>
  <c r="C67" i="6"/>
  <c r="F67" i="6"/>
  <c r="H67" i="6"/>
  <c r="I67" i="6"/>
  <c r="J67" i="6"/>
  <c r="L67" i="6"/>
  <c r="D67" i="6"/>
  <c r="N67" i="6"/>
  <c r="O57" i="6"/>
  <c r="O66" i="6" s="1"/>
  <c r="P24" i="6"/>
  <c r="P46" i="6" s="1"/>
  <c r="P47" i="6" s="1"/>
  <c r="P57" i="6"/>
  <c r="P66" i="6" s="1"/>
  <c r="O24" i="6"/>
  <c r="O46" i="6" s="1"/>
  <c r="O49" i="6"/>
  <c r="O50" i="6" s="1"/>
  <c r="P49" i="6"/>
  <c r="P50" i="6" s="1"/>
  <c r="M21" i="5"/>
  <c r="C65" i="5"/>
  <c r="C46" i="5"/>
  <c r="G21" i="5"/>
  <c r="S21" i="5"/>
  <c r="V45" i="5"/>
  <c r="M45" i="5"/>
  <c r="M46" i="5" s="1"/>
  <c r="Y9" i="5"/>
  <c r="V10" i="5"/>
  <c r="S11" i="5"/>
  <c r="P12" i="5"/>
  <c r="M13" i="5"/>
  <c r="J14" i="5"/>
  <c r="G15" i="5"/>
  <c r="Y17" i="5"/>
  <c r="V18" i="5"/>
  <c r="S19" i="5"/>
  <c r="P20" i="5"/>
  <c r="P23" i="5"/>
  <c r="M24" i="5"/>
  <c r="J25" i="5"/>
  <c r="G26" i="5"/>
  <c r="Y28" i="5"/>
  <c r="V29" i="5"/>
  <c r="S30" i="5"/>
  <c r="P31" i="5"/>
  <c r="M32" i="5"/>
  <c r="J33" i="5"/>
  <c r="G34" i="5"/>
  <c r="Y36" i="5"/>
  <c r="V37" i="5"/>
  <c r="S38" i="5"/>
  <c r="P39" i="5"/>
  <c r="M40" i="5"/>
  <c r="J41" i="5"/>
  <c r="G42" i="5"/>
  <c r="Y44" i="5"/>
  <c r="J45" i="5"/>
  <c r="Y52" i="5"/>
  <c r="Y55" i="5"/>
  <c r="V56" i="5"/>
  <c r="M59" i="5"/>
  <c r="J60" i="5"/>
  <c r="G61" i="5"/>
  <c r="Y63" i="5"/>
  <c r="P13" i="5"/>
  <c r="M14" i="5"/>
  <c r="J15" i="5"/>
  <c r="Y18" i="5"/>
  <c r="P24" i="5"/>
  <c r="M25" i="5"/>
  <c r="J26" i="5"/>
  <c r="Y29" i="5"/>
  <c r="P32" i="5"/>
  <c r="M33" i="5"/>
  <c r="J34" i="5"/>
  <c r="Y37" i="5"/>
  <c r="P40" i="5"/>
  <c r="M41" i="5"/>
  <c r="J42" i="5"/>
  <c r="L46" i="5"/>
  <c r="L65" i="5" s="1"/>
  <c r="Y56" i="5"/>
  <c r="P59" i="5"/>
  <c r="M60" i="5"/>
  <c r="J61" i="5"/>
  <c r="G9" i="5"/>
  <c r="S13" i="5"/>
  <c r="P14" i="5"/>
  <c r="M15" i="5"/>
  <c r="G17" i="5"/>
  <c r="S24" i="5"/>
  <c r="P25" i="5"/>
  <c r="M26" i="5"/>
  <c r="G28" i="5"/>
  <c r="S32" i="5"/>
  <c r="P33" i="5"/>
  <c r="M34" i="5"/>
  <c r="G36" i="5"/>
  <c r="S40" i="5"/>
  <c r="P41" i="5"/>
  <c r="M42" i="5"/>
  <c r="D45" i="5"/>
  <c r="S59" i="5"/>
  <c r="P60" i="5"/>
  <c r="M61" i="5"/>
  <c r="D64" i="5"/>
  <c r="P64" i="5" s="1"/>
  <c r="J9" i="5"/>
  <c r="G10" i="5"/>
  <c r="V13" i="5"/>
  <c r="S14" i="5"/>
  <c r="P15" i="5"/>
  <c r="M16" i="5"/>
  <c r="J17" i="5"/>
  <c r="G18" i="5"/>
  <c r="V24" i="5"/>
  <c r="S25" i="5"/>
  <c r="P26" i="5"/>
  <c r="M27" i="5"/>
  <c r="J28" i="5"/>
  <c r="G29" i="5"/>
  <c r="V32" i="5"/>
  <c r="S33" i="5"/>
  <c r="P34" i="5"/>
  <c r="M35" i="5"/>
  <c r="J36" i="5"/>
  <c r="G37" i="5"/>
  <c r="V40" i="5"/>
  <c r="S41" i="5"/>
  <c r="P42" i="5"/>
  <c r="M43" i="5"/>
  <c r="J44" i="5"/>
  <c r="M48" i="5"/>
  <c r="M51" i="5"/>
  <c r="J52" i="5"/>
  <c r="J55" i="5"/>
  <c r="G56" i="5"/>
  <c r="V59" i="5"/>
  <c r="S60" i="5"/>
  <c r="P61" i="5"/>
  <c r="M62" i="5"/>
  <c r="J63" i="5"/>
  <c r="M9" i="5"/>
  <c r="J10" i="5"/>
  <c r="Y13" i="5"/>
  <c r="S15" i="5"/>
  <c r="M17" i="5"/>
  <c r="J18" i="5"/>
  <c r="Y24" i="5"/>
  <c r="S26" i="5"/>
  <c r="M28" i="5"/>
  <c r="J29" i="5"/>
  <c r="Y32" i="5"/>
  <c r="S34" i="5"/>
  <c r="M36" i="5"/>
  <c r="J37" i="5"/>
  <c r="Y40" i="5"/>
  <c r="S42" i="5"/>
  <c r="O46" i="5"/>
  <c r="O65" i="5" s="1"/>
  <c r="Y59" i="5"/>
  <c r="S61" i="5"/>
  <c r="M63" i="5"/>
  <c r="V42" i="5"/>
  <c r="V61" i="5"/>
  <c r="V15" i="5"/>
  <c r="D21" i="5"/>
  <c r="Y21" i="5" s="1"/>
  <c r="V26" i="5"/>
  <c r="V34" i="5"/>
  <c r="Q37" i="4"/>
  <c r="N55" i="4"/>
  <c r="E15" i="4"/>
  <c r="T15" i="4"/>
  <c r="T20" i="4"/>
  <c r="E20" i="4"/>
  <c r="O46" i="4"/>
  <c r="O65" i="4" s="1"/>
  <c r="E25" i="4"/>
  <c r="T25" i="4"/>
  <c r="E27" i="4"/>
  <c r="T27" i="4" s="1"/>
  <c r="W39" i="4"/>
  <c r="Q57" i="4"/>
  <c r="N60" i="4"/>
  <c r="E24" i="4"/>
  <c r="T24" i="4" s="1"/>
  <c r="T29" i="4"/>
  <c r="E29" i="4"/>
  <c r="E44" i="4"/>
  <c r="T44" i="4"/>
  <c r="E56" i="4"/>
  <c r="Q56" i="4" s="1"/>
  <c r="G21" i="4"/>
  <c r="U21" i="4"/>
  <c r="U46" i="4" s="1"/>
  <c r="S11" i="4"/>
  <c r="E13" i="4"/>
  <c r="T13" i="4"/>
  <c r="E18" i="4"/>
  <c r="T18" i="4"/>
  <c r="C46" i="4"/>
  <c r="C65" i="4" s="1"/>
  <c r="P46" i="4"/>
  <c r="E32" i="4"/>
  <c r="T32" i="4"/>
  <c r="W32" i="4"/>
  <c r="T37" i="4"/>
  <c r="E37" i="4"/>
  <c r="T42" i="4"/>
  <c r="E42" i="4"/>
  <c r="Q42" i="4" s="1"/>
  <c r="E52" i="4"/>
  <c r="T52" i="4"/>
  <c r="E59" i="4"/>
  <c r="T59" i="4" s="1"/>
  <c r="S10" i="4"/>
  <c r="N16" i="4"/>
  <c r="W24" i="4"/>
  <c r="E34" i="4"/>
  <c r="E61" i="4"/>
  <c r="N12" i="4"/>
  <c r="R45" i="4"/>
  <c r="D23" i="4"/>
  <c r="S45" i="4"/>
  <c r="E30" i="4"/>
  <c r="T30" i="4"/>
  <c r="E35" i="4"/>
  <c r="K35" i="4" s="1"/>
  <c r="Q38" i="4"/>
  <c r="Q48" i="4"/>
  <c r="N48" i="4"/>
  <c r="K48" i="4"/>
  <c r="N51" i="4"/>
  <c r="R53" i="4"/>
  <c r="D53" i="4" s="1"/>
  <c r="R64" i="4"/>
  <c r="E57" i="4"/>
  <c r="T57" i="4" s="1"/>
  <c r="E60" i="4"/>
  <c r="T60" i="4"/>
  <c r="E62" i="4"/>
  <c r="T62" i="4"/>
  <c r="E14" i="4"/>
  <c r="T14" i="4"/>
  <c r="E28" i="4"/>
  <c r="T28" i="4"/>
  <c r="M46" i="4"/>
  <c r="K32" i="4"/>
  <c r="E40" i="4"/>
  <c r="T40" i="4" s="1"/>
  <c r="E53" i="4"/>
  <c r="T53" i="4"/>
  <c r="S64" i="4"/>
  <c r="E55" i="4"/>
  <c r="T55" i="4"/>
  <c r="J21" i="4"/>
  <c r="E16" i="4"/>
  <c r="T16" i="4"/>
  <c r="K18" i="4"/>
  <c r="K12" i="4"/>
  <c r="H12" i="4"/>
  <c r="W12" i="4"/>
  <c r="Q12" i="4"/>
  <c r="H14" i="4"/>
  <c r="Q17" i="4"/>
  <c r="E19" i="4"/>
  <c r="N20" i="4"/>
  <c r="I65" i="4"/>
  <c r="W28" i="4"/>
  <c r="Q31" i="4"/>
  <c r="K31" i="4"/>
  <c r="N31" i="4"/>
  <c r="E33" i="4"/>
  <c r="N33" i="4" s="1"/>
  <c r="T33" i="4"/>
  <c r="E38" i="4"/>
  <c r="T38" i="4"/>
  <c r="E43" i="4"/>
  <c r="H43" i="4" s="1"/>
  <c r="T43" i="4"/>
  <c r="Q53" i="4"/>
  <c r="W55" i="4"/>
  <c r="Q58" i="4"/>
  <c r="K58" i="4"/>
  <c r="N58" i="4"/>
  <c r="K62" i="4"/>
  <c r="D12" i="4"/>
  <c r="W19" i="4"/>
  <c r="J46" i="4"/>
  <c r="T26" i="4"/>
  <c r="E26" i="4"/>
  <c r="K28" i="4"/>
  <c r="Q29" i="4"/>
  <c r="Q34" i="4"/>
  <c r="E36" i="4"/>
  <c r="N37" i="4"/>
  <c r="E63" i="4"/>
  <c r="N63" i="4" s="1"/>
  <c r="T63" i="4"/>
  <c r="W14" i="4"/>
  <c r="T12" i="4"/>
  <c r="T17" i="4"/>
  <c r="E17" i="4"/>
  <c r="Q20" i="4"/>
  <c r="L46" i="4"/>
  <c r="L65" i="4" s="1"/>
  <c r="N25" i="4"/>
  <c r="W31" i="4"/>
  <c r="Q39" i="4"/>
  <c r="K39" i="4"/>
  <c r="N39" i="4"/>
  <c r="E41" i="4"/>
  <c r="T41" i="4"/>
  <c r="E51" i="4"/>
  <c r="T51" i="4" s="1"/>
  <c r="Q13" i="4"/>
  <c r="H18" i="4"/>
  <c r="H27" i="4"/>
  <c r="N29" i="4"/>
  <c r="T31" i="4"/>
  <c r="T39" i="4"/>
  <c r="F45" i="4"/>
  <c r="F46" i="4" s="1"/>
  <c r="F65" i="4" s="1"/>
  <c r="V45" i="4"/>
  <c r="T48" i="4"/>
  <c r="G49" i="4"/>
  <c r="K55" i="4"/>
  <c r="T58" i="4"/>
  <c r="H62" i="4"/>
  <c r="V64" i="4"/>
  <c r="E23" i="4"/>
  <c r="H23" i="4" s="1"/>
  <c r="G45" i="4"/>
  <c r="D55" i="4"/>
  <c r="D64" i="4" s="1"/>
  <c r="G64" i="4"/>
  <c r="H17" i="4"/>
  <c r="H26" i="4"/>
  <c r="H34" i="4"/>
  <c r="H42" i="4"/>
  <c r="H61" i="4"/>
  <c r="R9" i="4"/>
  <c r="S9" i="4"/>
  <c r="K66" i="2"/>
  <c r="N54" i="2"/>
  <c r="M47" i="2"/>
  <c r="N47" i="2" s="1"/>
  <c r="H66" i="2"/>
  <c r="N11" i="2"/>
  <c r="N52" i="2"/>
  <c r="M65" i="2"/>
  <c r="H22" i="2"/>
  <c r="H47" i="2" s="1"/>
  <c r="M46" i="2"/>
  <c r="N46" i="2" s="1"/>
  <c r="K22" i="2"/>
  <c r="K47" i="2" s="1"/>
  <c r="L22" i="2"/>
  <c r="L47" i="2" s="1"/>
  <c r="L66" i="2" s="1"/>
  <c r="D46" i="9" l="1"/>
  <c r="D65" i="9" s="1"/>
  <c r="N65" i="9" s="1"/>
  <c r="N45" i="9"/>
  <c r="N46" i="9" s="1"/>
  <c r="C46" i="9"/>
  <c r="C65" i="9" s="1"/>
  <c r="M65" i="9" s="1"/>
  <c r="M45" i="9"/>
  <c r="M46" i="9" s="1"/>
  <c r="O47" i="6"/>
  <c r="P67" i="6"/>
  <c r="O67" i="6"/>
  <c r="J21" i="5"/>
  <c r="J46" i="5" s="1"/>
  <c r="V64" i="5"/>
  <c r="P65" i="5"/>
  <c r="G45" i="5"/>
  <c r="G46" i="5" s="1"/>
  <c r="Y45" i="5"/>
  <c r="Y46" i="5" s="1"/>
  <c r="D46" i="5"/>
  <c r="S45" i="5"/>
  <c r="S46" i="5" s="1"/>
  <c r="J64" i="5"/>
  <c r="G64" i="5"/>
  <c r="D65" i="5"/>
  <c r="M65" i="5" s="1"/>
  <c r="S64" i="5"/>
  <c r="Y64" i="5"/>
  <c r="P21" i="5"/>
  <c r="V21" i="5"/>
  <c r="V46" i="5"/>
  <c r="P45" i="5"/>
  <c r="P46" i="5" s="1"/>
  <c r="M64" i="5"/>
  <c r="Q36" i="4"/>
  <c r="H36" i="4"/>
  <c r="Q19" i="4"/>
  <c r="H19" i="4"/>
  <c r="N36" i="4"/>
  <c r="H16" i="4"/>
  <c r="W16" i="4"/>
  <c r="Q16" i="4"/>
  <c r="K16" i="4"/>
  <c r="K63" i="4"/>
  <c r="K19" i="4"/>
  <c r="Q28" i="4"/>
  <c r="H28" i="4"/>
  <c r="K27" i="4"/>
  <c r="K61" i="4"/>
  <c r="Q61" i="4"/>
  <c r="W61" i="4"/>
  <c r="N61" i="4"/>
  <c r="K52" i="4"/>
  <c r="W52" i="4"/>
  <c r="N52" i="4"/>
  <c r="Q44" i="4"/>
  <c r="H44" i="4"/>
  <c r="W44" i="4"/>
  <c r="S21" i="4"/>
  <c r="E9" i="4"/>
  <c r="N56" i="4"/>
  <c r="W63" i="4"/>
  <c r="K17" i="4"/>
  <c r="W17" i="4"/>
  <c r="N17" i="4"/>
  <c r="K26" i="4"/>
  <c r="W26" i="4"/>
  <c r="N26" i="4"/>
  <c r="W38" i="4"/>
  <c r="H38" i="4"/>
  <c r="N38" i="4"/>
  <c r="K38" i="4"/>
  <c r="W23" i="4"/>
  <c r="K59" i="4"/>
  <c r="W40" i="4"/>
  <c r="Q26" i="4"/>
  <c r="H60" i="4"/>
  <c r="W60" i="4"/>
  <c r="Q60" i="4"/>
  <c r="K60" i="4"/>
  <c r="E45" i="4"/>
  <c r="H45" i="4" s="1"/>
  <c r="S46" i="4"/>
  <c r="T61" i="4"/>
  <c r="E10" i="4"/>
  <c r="T10" i="4" s="1"/>
  <c r="K44" i="4"/>
  <c r="N32" i="4"/>
  <c r="Q32" i="4"/>
  <c r="H32" i="4"/>
  <c r="W13" i="4"/>
  <c r="N13" i="4"/>
  <c r="H13" i="4"/>
  <c r="K13" i="4"/>
  <c r="K36" i="4"/>
  <c r="K20" i="4"/>
  <c r="H20" i="4"/>
  <c r="W20" i="4"/>
  <c r="T64" i="4"/>
  <c r="H41" i="4"/>
  <c r="W41" i="4"/>
  <c r="Q41" i="4"/>
  <c r="K41" i="4"/>
  <c r="M65" i="4"/>
  <c r="R21" i="4"/>
  <c r="D21" i="4" s="1"/>
  <c r="D9" i="4"/>
  <c r="H35" i="4"/>
  <c r="W36" i="4"/>
  <c r="K40" i="4"/>
  <c r="U65" i="4"/>
  <c r="N41" i="4"/>
  <c r="Q52" i="4"/>
  <c r="K42" i="4"/>
  <c r="W42" i="4"/>
  <c r="N42" i="4"/>
  <c r="K24" i="4"/>
  <c r="E11" i="4"/>
  <c r="T11" i="4"/>
  <c r="K29" i="4"/>
  <c r="H29" i="4"/>
  <c r="W29" i="4"/>
  <c r="Q23" i="4"/>
  <c r="N23" i="4"/>
  <c r="K23" i="4"/>
  <c r="N35" i="4"/>
  <c r="W35" i="4"/>
  <c r="Q35" i="4"/>
  <c r="K56" i="4"/>
  <c r="H56" i="4"/>
  <c r="W56" i="4"/>
  <c r="V46" i="4"/>
  <c r="T23" i="4"/>
  <c r="Q63" i="4"/>
  <c r="H63" i="4"/>
  <c r="T56" i="4"/>
  <c r="N15" i="4"/>
  <c r="Q15" i="4"/>
  <c r="H15" i="4"/>
  <c r="R65" i="4"/>
  <c r="N43" i="4"/>
  <c r="W43" i="4"/>
  <c r="Q43" i="4"/>
  <c r="N53" i="4"/>
  <c r="W53" i="4"/>
  <c r="N62" i="4"/>
  <c r="W62" i="4"/>
  <c r="Q62" i="4"/>
  <c r="W30" i="4"/>
  <c r="N30" i="4"/>
  <c r="K30" i="4"/>
  <c r="H30" i="4"/>
  <c r="N18" i="4"/>
  <c r="W18" i="4"/>
  <c r="Q18" i="4"/>
  <c r="H25" i="4"/>
  <c r="W25" i="4"/>
  <c r="Q25" i="4"/>
  <c r="K25" i="4"/>
  <c r="H53" i="4"/>
  <c r="H51" i="4"/>
  <c r="Q51" i="4"/>
  <c r="W51" i="4"/>
  <c r="K51" i="4"/>
  <c r="J65" i="4"/>
  <c r="Q40" i="4"/>
  <c r="N40" i="4"/>
  <c r="H40" i="4"/>
  <c r="W57" i="4"/>
  <c r="N57" i="4"/>
  <c r="K57" i="4"/>
  <c r="H57" i="4"/>
  <c r="D45" i="4"/>
  <c r="D46" i="4" s="1"/>
  <c r="D65" i="4" s="1"/>
  <c r="R46" i="4"/>
  <c r="K34" i="4"/>
  <c r="W34" i="4"/>
  <c r="N34" i="4"/>
  <c r="W59" i="4"/>
  <c r="P65" i="4"/>
  <c r="Q30" i="4"/>
  <c r="N19" i="4"/>
  <c r="N28" i="4"/>
  <c r="H52" i="4"/>
  <c r="G46" i="4"/>
  <c r="S49" i="4"/>
  <c r="K43" i="4"/>
  <c r="T36" i="4"/>
  <c r="K53" i="4"/>
  <c r="H33" i="4"/>
  <c r="W33" i="4"/>
  <c r="K33" i="4"/>
  <c r="Q33" i="4"/>
  <c r="T19" i="4"/>
  <c r="N44" i="4"/>
  <c r="Q55" i="4"/>
  <c r="H55" i="4"/>
  <c r="E64" i="4"/>
  <c r="H64" i="4" s="1"/>
  <c r="Q14" i="4"/>
  <c r="N14" i="4"/>
  <c r="K14" i="4"/>
  <c r="T35" i="4"/>
  <c r="K15" i="4"/>
  <c r="T34" i="4"/>
  <c r="K37" i="4"/>
  <c r="H37" i="4"/>
  <c r="W37" i="4"/>
  <c r="W15" i="4"/>
  <c r="Q59" i="4"/>
  <c r="N59" i="4"/>
  <c r="H59" i="4"/>
  <c r="N24" i="4"/>
  <c r="Q24" i="4"/>
  <c r="H24" i="4"/>
  <c r="N27" i="4"/>
  <c r="Q27" i="4"/>
  <c r="W27" i="4"/>
  <c r="M66" i="2"/>
  <c r="N66" i="2" s="1"/>
  <c r="N65" i="2"/>
  <c r="N22" i="2"/>
  <c r="J65" i="5" l="1"/>
  <c r="S65" i="5"/>
  <c r="G65" i="5"/>
  <c r="V65" i="5"/>
  <c r="Y65" i="5"/>
  <c r="K9" i="4"/>
  <c r="W9" i="4"/>
  <c r="N9" i="4"/>
  <c r="Q9" i="4"/>
  <c r="H9" i="4"/>
  <c r="E21" i="4"/>
  <c r="E46" i="4" s="1"/>
  <c r="E49" i="4"/>
  <c r="T49" i="4"/>
  <c r="W45" i="4"/>
  <c r="Q45" i="4"/>
  <c r="K45" i="4"/>
  <c r="N45" i="4"/>
  <c r="Q11" i="4"/>
  <c r="H11" i="4"/>
  <c r="W11" i="4"/>
  <c r="N11" i="4"/>
  <c r="K11" i="4"/>
  <c r="G65" i="4"/>
  <c r="T45" i="4"/>
  <c r="Q64" i="4"/>
  <c r="N64" i="4"/>
  <c r="K64" i="4"/>
  <c r="W64" i="4"/>
  <c r="N10" i="4"/>
  <c r="Q10" i="4"/>
  <c r="W10" i="4"/>
  <c r="H10" i="4"/>
  <c r="K10" i="4"/>
  <c r="V65" i="4"/>
  <c r="T9" i="4"/>
  <c r="E65" i="4" l="1"/>
  <c r="H65" i="4" s="1"/>
  <c r="N46" i="4"/>
  <c r="K46" i="4"/>
  <c r="Q46" i="4"/>
  <c r="W46" i="4"/>
  <c r="H46" i="4"/>
  <c r="T46" i="4"/>
  <c r="N49" i="4"/>
  <c r="Q49" i="4"/>
  <c r="K49" i="4"/>
  <c r="W49" i="4"/>
  <c r="H49" i="4"/>
  <c r="T21" i="4"/>
  <c r="S65" i="4"/>
  <c r="Q21" i="4"/>
  <c r="N21" i="4"/>
  <c r="W21" i="4"/>
  <c r="K21" i="4"/>
  <c r="H21" i="4"/>
  <c r="T65" i="4" l="1"/>
  <c r="Q65" i="4"/>
  <c r="N65" i="4"/>
  <c r="K65" i="4"/>
  <c r="W65" i="4"/>
</calcChain>
</file>

<file path=xl/sharedStrings.xml><?xml version="1.0" encoding="utf-8"?>
<sst xmlns="http://schemas.openxmlformats.org/spreadsheetml/2006/main" count="1800" uniqueCount="278">
  <si>
    <t>RAJASTHAN STATE LEVEL BANKERS' COMMITTEE</t>
  </si>
  <si>
    <t>CONVENOR : BANK OF BARODA</t>
  </si>
  <si>
    <t>BANKWISE BRANCH NETWORK</t>
  </si>
  <si>
    <t>Annexure- 1</t>
  </si>
  <si>
    <t>Sr. No.</t>
  </si>
  <si>
    <t>Banks</t>
  </si>
  <si>
    <t>Rural</t>
  </si>
  <si>
    <t>Semi Urban</t>
  </si>
  <si>
    <t>Urban</t>
  </si>
  <si>
    <t>Total</t>
  </si>
  <si>
    <t>ATMs</t>
  </si>
  <si>
    <t>Onsite ATMs</t>
  </si>
  <si>
    <t>NATIONALIZED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</si>
  <si>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</si>
  <si>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</si>
  <si>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</si>
  <si>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</si>
  <si>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</si>
  <si>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</si>
  <si>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</si>
  <si>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</si>
  <si>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</si>
  <si>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</si>
  <si>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</si>
  <si>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</si>
  <si>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A</t>
  </si>
  <si>
    <t>Sub Total</t>
  </si>
  <si>
    <t>OLD 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</si>
  <si>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</si>
  <si>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</si>
  <si>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</si>
  <si>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</si>
  <si>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</si>
  <si>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</si>
  <si>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</si>
  <si>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</si>
  <si>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</si>
  <si>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</si>
  <si>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</si>
  <si>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</si>
  <si>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</si>
  <si>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</si>
  <si>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</si>
  <si>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</si>
  <si>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</si>
  <si>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</si>
  <si>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</si>
  <si>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</si>
  <si>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</si>
  <si>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</si>
  <si>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C</t>
  </si>
  <si>
    <t>D</t>
  </si>
  <si>
    <t>TOTAL COM. BANKS</t>
  </si>
  <si>
    <t>REGIONAL RURAL BANKS</t>
  </si>
  <si>
    <t>RAJASTHAN GRAMIN BANK</t>
  </si>
  <si>
    <t>E</t>
  </si>
  <si>
    <t>COOPERATIVE SECTOR BANKS</t>
  </si>
  <si>
    <t>Rajasthan State Cooperative Bank</t>
  </si>
  <si>
    <t>Rajasthan State Land Development Bank</t>
  </si>
  <si>
    <t>F</t>
  </si>
  <si>
    <t>Small Finance Bank</t>
  </si>
  <si>
    <t>AU SMALL FIN.BANK</t>
  </si>
  <si>
    <t>EQUITAS SMALL FIN. BANK</t>
  </si>
  <si>
    <t>JANA SMALL FIN. BANK</t>
  </si>
  <si>
    <t>UJJIVAN SMALL FIN. BANK</t>
  </si>
  <si>
    <t>UTKARSH SMALL FIN. BANK</t>
  </si>
  <si>
    <t>CAPITAL SMALL FIN. BANK</t>
  </si>
  <si>
    <t>UNITY SMALL FINANCE BANK</t>
  </si>
  <si>
    <t>FINO PAYMENTS BANK</t>
  </si>
  <si>
    <t>ESAF SMALL FIN. BANK</t>
  </si>
  <si>
    <t>SURYODAY SMALL FIN. BANK</t>
  </si>
  <si>
    <t>G</t>
  </si>
  <si>
    <t>Grand Total</t>
  </si>
  <si>
    <t>BANKWISE DEPOSIT, ADVANCE, C:D RATIO</t>
  </si>
  <si>
    <t>Amt in Rs. Lacs</t>
  </si>
  <si>
    <t>Annexure- 2</t>
  </si>
  <si>
    <t>Deposit</t>
  </si>
  <si>
    <t>Advance</t>
  </si>
  <si>
    <t>CD Ratio</t>
  </si>
  <si>
    <t xml:space="preserve"> PRIVATE SECTOR BANKS</t>
  </si>
  <si>
    <t>B</t>
  </si>
  <si>
    <t>TOTAL COM. BANK</t>
  </si>
  <si>
    <t>SMALL FINANCE BANK</t>
  </si>
  <si>
    <t>DISTRICTWISE DEPOSIT, ADVANCE, C:D RATIO</t>
  </si>
  <si>
    <t>Annexure- 3</t>
  </si>
  <si>
    <t>Sr. no.</t>
  </si>
  <si>
    <t>District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</si>
  <si>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</si>
  <si>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</si>
  <si>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</si>
  <si>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</si>
  <si>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</si>
  <si>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</si>
  <si>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</si>
  <si>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</si>
  <si>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</si>
  <si>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</si>
  <si>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</si>
  <si>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</si>
  <si>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</si>
  <si>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</si>
  <si>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</si>
  <si>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</si>
  <si>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 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</si>
  <si>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</si>
  <si>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</si>
  <si>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</si>
  <si>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</si>
  <si>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</si>
  <si>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</si>
  <si>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</si>
  <si>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</si>
  <si>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</si>
  <si>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</si>
  <si>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</si>
  <si>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</si>
  <si>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</si>
  <si>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</si>
  <si>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</si>
  <si>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</si>
  <si>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</si>
  <si>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</si>
  <si>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</si>
  <si>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</si>
  <si>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</si>
  <si>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</si>
  <si>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</si>
  <si>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</si>
  <si>
    <t>BANKWISE KEY BUSINESS PARAMETERS</t>
  </si>
  <si>
    <t>Annexure- 4</t>
  </si>
  <si>
    <t>Total Deposit</t>
  </si>
  <si>
    <t>Agriculture</t>
  </si>
  <si>
    <t>%</t>
  </si>
  <si>
    <t>Mse</t>
  </si>
  <si>
    <t>Me</t>
  </si>
  <si>
    <t>Ops</t>
  </si>
  <si>
    <t>Tps</t>
  </si>
  <si>
    <t>Nps</t>
  </si>
  <si>
    <t>A/C</t>
  </si>
  <si>
    <t>AMT</t>
  </si>
  <si>
    <t>BANKWISE OUTSTANDING UNDER SPECIAL CATEGORIES</t>
  </si>
  <si>
    <t>Sr No.</t>
  </si>
  <si>
    <t>Woman</t>
  </si>
  <si>
    <t>WEAKER SECTION</t>
  </si>
  <si>
    <t>MINORITY COMMUNITIES</t>
  </si>
  <si>
    <t>SC</t>
  </si>
  <si>
    <t>ST</t>
  </si>
  <si>
    <t>DRI</t>
  </si>
  <si>
    <t>SMALL FARMERS &amp; MARGINAL FARMERS</t>
  </si>
  <si>
    <t>PRIVATE SECTOR BANKS</t>
  </si>
  <si>
    <t>SMALL FINANCE BANKS</t>
  </si>
  <si>
    <t>BANKWISE OUTSTANDING UNDER AGRICULTURE</t>
  </si>
  <si>
    <t>Farm Credit</t>
  </si>
  <si>
    <t>Total for Farm Credit</t>
  </si>
  <si>
    <t>Agriculture Infrastructure</t>
  </si>
  <si>
    <t>Ancillary Activities</t>
  </si>
  <si>
    <t>Total Agriculture</t>
  </si>
  <si>
    <t>Short Term/ Crop Production (KCC)</t>
  </si>
  <si>
    <t>Term Loan</t>
  </si>
  <si>
    <t>KCC - WC for AH and Fisheries</t>
  </si>
  <si>
    <t>Fingrowth Co-operative Bank Ltd</t>
  </si>
  <si>
    <t>Annexure- 6</t>
  </si>
  <si>
    <t>OUTSTANDING CREDIT TO MSME</t>
  </si>
  <si>
    <t>Small Enterprises</t>
  </si>
  <si>
    <t>Others under MSMEs</t>
  </si>
  <si>
    <t>Medium Enterprises</t>
  </si>
  <si>
    <t>Total for MSME</t>
  </si>
  <si>
    <t>Annexure- 7</t>
  </si>
  <si>
    <t>OUTSTANDING CREDIT TO OTHER PRIORITY SECTOR</t>
  </si>
  <si>
    <t>Export Credit</t>
  </si>
  <si>
    <t>Education</t>
  </si>
  <si>
    <t>Housing</t>
  </si>
  <si>
    <t>Renewable Energy</t>
  </si>
  <si>
    <t>Others</t>
  </si>
  <si>
    <t>Social Infrastructure</t>
  </si>
  <si>
    <t>Other Priority Sector</t>
  </si>
  <si>
    <t>Annexure- 8</t>
  </si>
  <si>
    <t>OUTSTANDING CREDIT TO NON-PRIORITY SECTOR</t>
  </si>
  <si>
    <t>Personal Loan</t>
  </si>
  <si>
    <t>Total Non Priority Sector</t>
  </si>
  <si>
    <t>Annexure- 9</t>
  </si>
  <si>
    <t>BANKWISE ANNUAL CREDIT PLAN ACHIEVEMENT- PRIORITY SECTOR</t>
  </si>
  <si>
    <t>Amt. in Rs. Lacs</t>
  </si>
  <si>
    <t>MSME</t>
  </si>
  <si>
    <t>Total Priority Sector</t>
  </si>
  <si>
    <t>Out of Total priority sector under Weaker Section</t>
  </si>
  <si>
    <t>MSEs</t>
  </si>
  <si>
    <t>Medium Enterprises (ME)</t>
  </si>
  <si>
    <t>PUBLIC SECTOR BANK</t>
  </si>
  <si>
    <t>(Amt. in Rs. Lacs)</t>
  </si>
  <si>
    <t>Short Term/ Crop Production</t>
  </si>
  <si>
    <t xml:space="preserve">Micro Enterprises (Khadi and Village) </t>
  </si>
  <si>
    <t xml:space="preserve">Small Enterprises </t>
  </si>
  <si>
    <t>The Nainital Bank Ltd</t>
  </si>
  <si>
    <t>ICICI Bank</t>
  </si>
  <si>
    <t>IDBI Bank</t>
  </si>
  <si>
    <t>Bandhan Bank</t>
  </si>
  <si>
    <t>HDFC Bank</t>
  </si>
  <si>
    <t>IndusInd Bank</t>
  </si>
  <si>
    <t>AXIS Bank</t>
  </si>
  <si>
    <t>Yes Bank</t>
  </si>
  <si>
    <t>DCB Bank</t>
  </si>
  <si>
    <t>Annexure- 10</t>
  </si>
  <si>
    <t>Total Other Priority Sector</t>
  </si>
  <si>
    <t>Weaker Section</t>
  </si>
  <si>
    <t>BANKWISE ANNUAL CREDIT PLAN ACHIEVEMENT- NON-PRIORITY SECTOR</t>
  </si>
  <si>
    <t xml:space="preserve">Amt in Lacs </t>
  </si>
  <si>
    <t>AGRICULTURE</t>
  </si>
  <si>
    <t>OTHER PRIORITY SECTOR</t>
  </si>
  <si>
    <t>TOTAL PRIORITY SECTOR</t>
  </si>
  <si>
    <t>Target</t>
  </si>
  <si>
    <t>Achievement</t>
  </si>
  <si>
    <t>PUBLIC SECTOR BANKS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</si>
  <si>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</si>
  <si>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</si>
  <si>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</si>
  <si>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</si>
  <si>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</si>
  <si>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</si>
  <si>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</si>
  <si>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</si>
  <si>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</si>
  <si>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UCO Bank</t>
  </si>
  <si>
    <t>Union Bank Of India</t>
  </si>
  <si>
    <t>Karur Vysya Bank</t>
  </si>
  <si>
    <t>RBL Bank</t>
  </si>
  <si>
    <t>Annexure - 11</t>
  </si>
  <si>
    <t>DISTRICTWISE ANNUAL CREDIT PLAN ACHIEVEMENT- PRIORITY SECTOR</t>
  </si>
  <si>
    <t xml:space="preserve">Amt in Rs. Lacs </t>
  </si>
  <si>
    <t>Annexure -12</t>
  </si>
  <si>
    <t xml:space="preserve">OTHER PRIORTIY SECTOR </t>
  </si>
  <si>
    <t>MSE</t>
  </si>
  <si>
    <t>Achivement</t>
  </si>
  <si>
    <t>Ajmer</t>
  </si>
  <si>
    <t>Alwar</t>
  </si>
  <si>
    <t>Banswara</t>
  </si>
  <si>
    <t>Baran</t>
  </si>
  <si>
    <t>Barmer</t>
  </si>
  <si>
    <t>Bharatpur</t>
  </si>
  <si>
    <t>Bhilwara</t>
  </si>
  <si>
    <t>Bikaner</t>
  </si>
  <si>
    <t>Bundi</t>
  </si>
  <si>
    <t>Chittorgarh</t>
  </si>
  <si>
    <t>Churu</t>
  </si>
  <si>
    <t>Dausa</t>
  </si>
  <si>
    <t>Dholpur</t>
  </si>
  <si>
    <t>Dungarpur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</si>
  <si>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</si>
  <si>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</si>
  <si>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</si>
  <si>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</si>
  <si>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</si>
  <si>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</si>
  <si>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</si>
  <si>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</si>
  <si>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Kota</t>
  </si>
  <si>
    <t>Nagaur</t>
  </si>
  <si>
    <t>Pali</t>
  </si>
  <si>
    <t>Pratapgarh</t>
  </si>
  <si>
    <t>Rajsamand</t>
  </si>
  <si>
    <t>Sawai Madhopur</t>
  </si>
  <si>
    <t>Sikar</t>
  </si>
  <si>
    <t>Sirohi</t>
  </si>
  <si>
    <t>Sri Ganganagar</t>
  </si>
  <si>
    <t>Tonk</t>
  </si>
  <si>
    <t>Udaipur</t>
  </si>
  <si>
    <t xml:space="preserve">OTHER PRIORITY SECTOR </t>
  </si>
  <si>
    <t>Out of total Priority Sector under Weaker Section</t>
  </si>
  <si>
    <t>Annexure- 12</t>
  </si>
  <si>
    <t>DISTRICTWISE ANNUAL CREDIT PLAN ACHIEVEMENT- AGRICULTURE SECTOR</t>
  </si>
  <si>
    <t>DISTRICTWISE ANNUAL CREDIT PLAN ACHIEVEMENT - MSME SECTOR</t>
  </si>
  <si>
    <t>Micro Enterprises(Khadi and Village)</t>
  </si>
  <si>
    <t>DISTRICTWISE ANNUAL CREDIT PLAN ACHIEVEMENT- OTHER PRIORITY SECTOR</t>
  </si>
  <si>
    <t>DISTRICTWISE ANNUAL CREDIT PLAN ACHIEVEMENT- NON-PRIORITY SECTOR</t>
  </si>
  <si>
    <t>As on 31st December 2025</t>
  </si>
  <si>
    <t>As On 31st December 2025</t>
  </si>
  <si>
    <t>Annexure- 5</t>
  </si>
  <si>
    <t xml:space="preserve">Micro Enterprises ( Incl. Khadi and Village Industries)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</si>
</sst>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2323"/>
      <name val="Calibri"/>
      <family val="2"/>
      <scheme val="minor"/>
    </font>
    <font>
      <b/>
      <sz val="11"/>
      <color rgb="FF23232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232323"/>
      <name val="Arial"/>
      <family val="2"/>
    </font>
    <font>
      <b/>
      <sz val="12"/>
      <color rgb="FF232323"/>
      <name val="Arial"/>
      <family val="2"/>
    </font>
    <font>
      <b/>
      <sz val="12"/>
      <color rgb="FF000000"/>
      <name val="Arial"/>
      <family val="2"/>
    </font>
    <font>
      <b/>
      <sz val="11"/>
      <color rgb="FF232323"/>
      <name val="Arial"/>
      <family val="2"/>
    </font>
    <font>
      <sz val="11"/>
      <color rgb="FF232323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rgb="FF232323"/>
      <name val="Arial"/>
      <family val="2"/>
    </font>
    <font>
      <b/>
      <sz val="14"/>
      <color rgb="FF232323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26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" fontId="17" fillId="0" borderId="1" xfId="0" applyNumberFormat="1" applyFont="1" applyBorder="1" applyAlignment="1">
      <alignment horizontal="right" vertical="center"/>
    </xf>
    <xf numFmtId="2" fontId="17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1" fontId="18" fillId="0" borderId="1" xfId="0" applyNumberFormat="1" applyFont="1" applyBorder="1" applyAlignment="1">
      <alignment horizontal="right" vertical="center"/>
    </xf>
    <xf numFmtId="2" fontId="18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0" fontId="11" fillId="0" borderId="0" xfId="0" applyFont="1"/>
    <xf numFmtId="1" fontId="7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1" fontId="18" fillId="0" borderId="0" xfId="0" applyNumberFormat="1" applyFont="1" applyAlignment="1">
      <alignment horizontal="left" vertical="center"/>
    </xf>
    <xf numFmtId="1" fontId="18" fillId="0" borderId="2" xfId="0" applyNumberFormat="1" applyFont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" fontId="7" fillId="0" borderId="2" xfId="0" applyNumberFormat="1" applyFont="1" applyBorder="1" applyAlignment="1">
      <alignment vertical="center"/>
    </xf>
    <xf numFmtId="1" fontId="6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" fontId="10" fillId="0" borderId="0" xfId="0" applyNumberFormat="1" applyFont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/>
    <xf numFmtId="0" fontId="9" fillId="0" borderId="1" xfId="0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1" fontId="7" fillId="0" borderId="0" xfId="0" applyNumberFormat="1" applyFont="1" applyAlignment="1">
      <alignment vertical="center"/>
    </xf>
    <xf numFmtId="1" fontId="11" fillId="0" borderId="0" xfId="0" applyNumberFormat="1" applyFont="1"/>
    <xf numFmtId="1" fontId="21" fillId="0" borderId="0" xfId="0" applyNumberFormat="1" applyFont="1"/>
    <xf numFmtId="1" fontId="8" fillId="0" borderId="1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/>
    <xf numFmtId="1" fontId="10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3" fillId="0" borderId="0" xfId="0" applyNumberFormat="1" applyFont="1"/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right" vertical="center"/>
    </xf>
    <xf numFmtId="1" fontId="21" fillId="0" borderId="2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2" fontId="24" fillId="0" borderId="0" xfId="0" applyNumberFormat="1" applyFont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1" fillId="0" borderId="1" xfId="1" applyNumberFormat="1" applyFont="1" applyBorder="1" applyAlignment="1" applyProtection="1">
      <alignment horizontal="right" vertical="center" wrapText="1"/>
      <protection locked="0"/>
    </xf>
    <xf numFmtId="2" fontId="11" fillId="0" borderId="1" xfId="0" applyNumberFormat="1" applyFont="1" applyBorder="1" applyAlignment="1">
      <alignment horizontal="right" vertical="center" wrapText="1"/>
    </xf>
    <xf numFmtId="1" fontId="11" fillId="0" borderId="1" xfId="0" applyNumberFormat="1" applyFont="1" applyBorder="1" applyAlignment="1">
      <alignment horizontal="right" vertical="center" wrapText="1"/>
    </xf>
    <xf numFmtId="1" fontId="11" fillId="0" borderId="1" xfId="1" applyNumberFormat="1" applyFont="1" applyBorder="1" applyAlignment="1" applyProtection="1">
      <alignment horizontal="right" vertical="center"/>
      <protection locked="0"/>
    </xf>
    <xf numFmtId="2" fontId="11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1" fontId="21" fillId="0" borderId="1" xfId="1" applyNumberFormat="1" applyFont="1" applyBorder="1" applyAlignment="1" applyProtection="1">
      <alignment horizontal="right" vertical="center"/>
      <protection locked="0"/>
    </xf>
    <xf numFmtId="2" fontId="21" fillId="0" borderId="1" xfId="0" applyNumberFormat="1" applyFont="1" applyBorder="1" applyAlignment="1">
      <alignment horizontal="right" vertical="center" wrapText="1"/>
    </xf>
    <xf numFmtId="1" fontId="21" fillId="0" borderId="1" xfId="0" applyNumberFormat="1" applyFont="1" applyBorder="1" applyAlignment="1">
      <alignment horizontal="right" vertical="center" wrapText="1"/>
    </xf>
    <xf numFmtId="2" fontId="21" fillId="0" borderId="1" xfId="0" applyNumberFormat="1" applyFont="1" applyBorder="1" applyAlignment="1">
      <alignment vertical="center"/>
    </xf>
    <xf numFmtId="1" fontId="11" fillId="0" borderId="1" xfId="0" applyNumberFormat="1" applyFont="1" applyBorder="1" applyAlignment="1">
      <alignment vertical="center"/>
    </xf>
    <xf numFmtId="1" fontId="22" fillId="0" borderId="1" xfId="1" applyNumberFormat="1" applyFont="1" applyBorder="1" applyAlignment="1" applyProtection="1">
      <alignment horizontal="right" vertical="center"/>
      <protection locked="0"/>
    </xf>
    <xf numFmtId="2" fontId="22" fillId="0" borderId="1" xfId="1" applyNumberFormat="1" applyFont="1" applyBorder="1" applyAlignment="1" applyProtection="1">
      <alignment horizontal="right" vertical="center"/>
      <protection locked="0"/>
    </xf>
    <xf numFmtId="1" fontId="21" fillId="0" borderId="1" xfId="0" applyNumberFormat="1" applyFont="1" applyBorder="1" applyAlignment="1">
      <alignment horizontal="right" vertical="center"/>
    </xf>
    <xf numFmtId="1" fontId="23" fillId="0" borderId="1" xfId="1" applyNumberFormat="1" applyFont="1" applyBorder="1" applyAlignment="1" applyProtection="1">
      <alignment horizontal="right" vertical="center"/>
      <protection locked="0"/>
    </xf>
    <xf numFmtId="1" fontId="21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2" fontId="11" fillId="0" borderId="6" xfId="0" applyNumberFormat="1" applyFont="1" applyBorder="1" applyAlignment="1">
      <alignment wrapText="1"/>
    </xf>
    <xf numFmtId="1" fontId="11" fillId="0" borderId="1" xfId="0" applyNumberFormat="1" applyFont="1" applyBorder="1"/>
    <xf numFmtId="2" fontId="11" fillId="0" borderId="1" xfId="0" applyNumberFormat="1" applyFont="1" applyBorder="1"/>
    <xf numFmtId="1" fontId="21" fillId="0" borderId="1" xfId="0" applyNumberFormat="1" applyFont="1" applyBorder="1"/>
    <xf numFmtId="2" fontId="21" fillId="0" borderId="1" xfId="0" applyNumberFormat="1" applyFont="1" applyBorder="1" applyAlignment="1">
      <alignment wrapText="1"/>
    </xf>
    <xf numFmtId="2" fontId="21" fillId="0" borderId="6" xfId="0" applyNumberFormat="1" applyFont="1" applyBorder="1" applyAlignment="1">
      <alignment wrapText="1"/>
    </xf>
    <xf numFmtId="2" fontId="21" fillId="0" borderId="1" xfId="0" applyNumberFormat="1" applyFont="1" applyBorder="1"/>
    <xf numFmtId="0" fontId="2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" fontId="2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right" vertical="top" wrapText="1"/>
    </xf>
    <xf numFmtId="1" fontId="11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right" vertical="top"/>
    </xf>
    <xf numFmtId="1" fontId="6" fillId="0" borderId="1" xfId="0" applyNumberFormat="1" applyFont="1" applyBorder="1" applyAlignment="1">
      <alignment horizontal="right" vertical="top"/>
    </xf>
    <xf numFmtId="0" fontId="21" fillId="0" borderId="1" xfId="0" applyFont="1" applyBorder="1" applyAlignment="1">
      <alignment horizontal="center" vertical="top" wrapText="1"/>
    </xf>
    <xf numFmtId="1" fontId="21" fillId="0" borderId="1" xfId="0" applyNumberFormat="1" applyFont="1" applyBorder="1" applyAlignment="1">
      <alignment horizontal="right" vertical="top"/>
    </xf>
    <xf numFmtId="0" fontId="21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 vertical="center" wrapText="1"/>
    </xf>
    <xf numFmtId="1" fontId="21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" fontId="22" fillId="0" borderId="1" xfId="1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" fontId="21" fillId="0" borderId="0" xfId="0" applyNumberFormat="1" applyFont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2" fontId="21" fillId="0" borderId="2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1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2" fontId="8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5A70020E-8E2A-4FFF-A884-4257C79564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Shashank\FY%202025-26\168th\Online%20Data%20Dec%202025.xlsx" TargetMode="External"/><Relationship Id="rId1" Type="http://schemas.openxmlformats.org/officeDocument/2006/relationships/externalLinkPath" Target="/Shashank/FY%202025-26/168th/Online%20Data%20Dec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ss116466\AppData\Local\Temp\1\cc2fdf24-a92b-472f-a2ba-efcc79d89d31_Rajasthan_BankwiseReport_Dec_2025.zip.d31\Rajasthan_BankwiseReport_Dec_2025\Rpt_RAJASTHAN_NPSOutstanding-Fy_2025%20-26_December_20260122091110.xlsx" TargetMode="External"/><Relationship Id="rId2" Type="http://schemas.microsoft.com/office/2019/04/relationships/externalLinkLongPath" Target="/Users/ss116466/AppData/Local/Temp/1/cc2fdf24-a92b-472f-a2ba-efcc79d89d31_Rajasthan_BankwiseReport_Dec_2025.zip.d31/Rajasthan_BankwiseReport_Dec_2025/Rpt_RAJASTHAN_NPSOutstanding-Fy_2025%20-26_December_20260122091110.xlsx?86EED98F" TargetMode="External"/><Relationship Id="rId1" Type="http://schemas.openxmlformats.org/officeDocument/2006/relationships/externalLinkPath" Target="file:///\\86EED98F\Rpt_RAJASTHAN_NPSOutstanding-Fy_2025%20-26_December_2026012209111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Shashank\FY%202025-26\168th\ACP%20December%202025.xlsx" TargetMode="External"/><Relationship Id="rId1" Type="http://schemas.openxmlformats.org/officeDocument/2006/relationships/externalLinkPath" Target="/Shashank/FY%202025-26/168th/ACP%20Dec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RANCH"/>
      <sheetName val="1A"/>
      <sheetName val="CD RATIO"/>
      <sheetName val="DISTRICT"/>
      <sheetName val="KEY BUSI"/>
      <sheetName val="SPECIAL CAT"/>
      <sheetName val="OS AGRI"/>
      <sheetName val="OS MSME"/>
      <sheetName val="OS OPS"/>
      <sheetName val="OS NPS"/>
      <sheetName val="HOUSING"/>
      <sheetName val="EDUCATION"/>
      <sheetName val="NPA ALL"/>
      <sheetName val="NPA PS"/>
      <sheetName val="OS AGRI (2)"/>
      <sheetName val="OS MSME (2)"/>
    </sheetNames>
    <sheetDataSet>
      <sheetData sheetId="0" refreshError="1"/>
      <sheetData sheetId="1" refreshError="1"/>
      <sheetData sheetId="2">
        <row r="10">
          <cell r="L10">
            <v>7329376</v>
          </cell>
        </row>
        <row r="11">
          <cell r="L11">
            <v>1258643</v>
          </cell>
        </row>
        <row r="12">
          <cell r="L12">
            <v>308818</v>
          </cell>
        </row>
        <row r="13">
          <cell r="L13">
            <v>1569083</v>
          </cell>
        </row>
        <row r="14">
          <cell r="L14">
            <v>1314114</v>
          </cell>
        </row>
        <row r="15">
          <cell r="L15">
            <v>1004513</v>
          </cell>
        </row>
        <row r="16">
          <cell r="L16">
            <v>409509</v>
          </cell>
        </row>
        <row r="17">
          <cell r="L17">
            <v>7270524</v>
          </cell>
        </row>
        <row r="18">
          <cell r="L18">
            <v>257088</v>
          </cell>
        </row>
        <row r="19">
          <cell r="L19">
            <v>1997573</v>
          </cell>
        </row>
        <row r="20">
          <cell r="L20">
            <v>1501145</v>
          </cell>
        </row>
        <row r="21">
          <cell r="L21">
            <v>23164113</v>
          </cell>
        </row>
        <row r="24">
          <cell r="L24">
            <v>2134674</v>
          </cell>
        </row>
        <row r="25">
          <cell r="L25">
            <v>315201</v>
          </cell>
        </row>
        <row r="26">
          <cell r="L26">
            <v>55835</v>
          </cell>
        </row>
        <row r="27">
          <cell r="L27">
            <v>28702</v>
          </cell>
        </row>
        <row r="28">
          <cell r="L28">
            <v>184031</v>
          </cell>
        </row>
        <row r="29">
          <cell r="L29">
            <v>4032</v>
          </cell>
        </row>
        <row r="30">
          <cell r="L30">
            <v>124906</v>
          </cell>
        </row>
        <row r="31">
          <cell r="L31">
            <v>7042447</v>
          </cell>
        </row>
        <row r="32">
          <cell r="L32">
            <v>7008648</v>
          </cell>
        </row>
        <row r="33">
          <cell r="L33">
            <v>732478</v>
          </cell>
        </row>
        <row r="34">
          <cell r="L34">
            <v>857952</v>
          </cell>
        </row>
        <row r="35">
          <cell r="L35">
            <v>1023174</v>
          </cell>
        </row>
        <row r="36">
          <cell r="L36">
            <v>8853</v>
          </cell>
        </row>
        <row r="37">
          <cell r="L37">
            <v>51377</v>
          </cell>
        </row>
        <row r="38">
          <cell r="L38">
            <v>5478</v>
          </cell>
        </row>
        <row r="39">
          <cell r="L39">
            <v>1468182</v>
          </cell>
        </row>
        <row r="40">
          <cell r="L40">
            <v>6481</v>
          </cell>
        </row>
        <row r="41">
          <cell r="L41">
            <v>157589</v>
          </cell>
        </row>
        <row r="42">
          <cell r="L42">
            <v>25138</v>
          </cell>
        </row>
        <row r="43">
          <cell r="L43">
            <v>7562</v>
          </cell>
        </row>
        <row r="44">
          <cell r="L44">
            <v>759249</v>
          </cell>
        </row>
        <row r="45">
          <cell r="L45">
            <v>5186</v>
          </cell>
        </row>
        <row r="49">
          <cell r="L49">
            <v>5470965</v>
          </cell>
        </row>
        <row r="52">
          <cell r="L52">
            <v>2030586</v>
          </cell>
        </row>
        <row r="53">
          <cell r="L53">
            <v>0</v>
          </cell>
        </row>
        <row r="56">
          <cell r="L56">
            <v>2914896</v>
          </cell>
        </row>
        <row r="57">
          <cell r="L57">
            <v>251178</v>
          </cell>
        </row>
        <row r="58">
          <cell r="L58">
            <v>202122</v>
          </cell>
        </row>
        <row r="59">
          <cell r="L59">
            <v>131161</v>
          </cell>
        </row>
        <row r="60">
          <cell r="L60">
            <v>71110</v>
          </cell>
        </row>
        <row r="61">
          <cell r="L61">
            <v>2140</v>
          </cell>
        </row>
        <row r="62">
          <cell r="L62">
            <v>12931</v>
          </cell>
        </row>
        <row r="63">
          <cell r="L63">
            <v>4337</v>
          </cell>
        </row>
        <row r="64">
          <cell r="L64">
            <v>29503</v>
          </cell>
        </row>
      </sheetData>
      <sheetData sheetId="3" refreshError="1"/>
      <sheetData sheetId="4">
        <row r="9">
          <cell r="D9">
            <v>1399341</v>
          </cell>
          <cell r="E9">
            <v>6451626</v>
          </cell>
        </row>
        <row r="10">
          <cell r="D10">
            <v>188860</v>
          </cell>
          <cell r="E10">
            <v>1097595</v>
          </cell>
        </row>
        <row r="11">
          <cell r="D11">
            <v>24514</v>
          </cell>
          <cell r="E11">
            <v>804663</v>
          </cell>
        </row>
        <row r="12">
          <cell r="D12">
            <v>210951</v>
          </cell>
          <cell r="E12">
            <v>1956383</v>
          </cell>
        </row>
        <row r="13">
          <cell r="D13">
            <v>148782</v>
          </cell>
          <cell r="E13">
            <v>826988</v>
          </cell>
        </row>
        <row r="14">
          <cell r="D14">
            <v>70559</v>
          </cell>
          <cell r="E14">
            <v>830504</v>
          </cell>
        </row>
        <row r="15">
          <cell r="D15">
            <v>40317</v>
          </cell>
          <cell r="E15">
            <v>666883</v>
          </cell>
        </row>
        <row r="16">
          <cell r="D16">
            <v>953244</v>
          </cell>
          <cell r="E16">
            <v>6144699</v>
          </cell>
        </row>
        <row r="17">
          <cell r="D17">
            <v>33992</v>
          </cell>
          <cell r="E17">
            <v>244184</v>
          </cell>
        </row>
        <row r="18">
          <cell r="D18">
            <v>225890</v>
          </cell>
          <cell r="E18">
            <v>1616762</v>
          </cell>
        </row>
        <row r="19">
          <cell r="D19">
            <v>210247</v>
          </cell>
          <cell r="E19">
            <v>1293922</v>
          </cell>
        </row>
        <row r="20">
          <cell r="D20">
            <v>2603390</v>
          </cell>
          <cell r="E20">
            <v>17323257</v>
          </cell>
        </row>
        <row r="23">
          <cell r="D23">
            <v>719007</v>
          </cell>
          <cell r="E23">
            <v>3719586</v>
          </cell>
        </row>
        <row r="24">
          <cell r="D24">
            <v>258727</v>
          </cell>
          <cell r="E24">
            <v>563924</v>
          </cell>
        </row>
        <row r="25">
          <cell r="D25">
            <v>13993</v>
          </cell>
          <cell r="E25">
            <v>21199</v>
          </cell>
        </row>
        <row r="26">
          <cell r="D26">
            <v>1837</v>
          </cell>
          <cell r="E26">
            <v>137348</v>
          </cell>
        </row>
        <row r="27">
          <cell r="D27">
            <v>105030</v>
          </cell>
          <cell r="E27">
            <v>320681</v>
          </cell>
        </row>
        <row r="28">
          <cell r="D28">
            <v>673</v>
          </cell>
          <cell r="E28">
            <v>3634</v>
          </cell>
        </row>
        <row r="29">
          <cell r="D29">
            <v>8349</v>
          </cell>
          <cell r="E29">
            <v>269598</v>
          </cell>
        </row>
        <row r="30">
          <cell r="D30">
            <v>2594224</v>
          </cell>
          <cell r="E30">
            <v>11730794</v>
          </cell>
        </row>
        <row r="31">
          <cell r="D31">
            <v>956135</v>
          </cell>
          <cell r="E31">
            <v>7040770</v>
          </cell>
        </row>
        <row r="32">
          <cell r="D32">
            <v>64739</v>
          </cell>
          <cell r="E32">
            <v>575117</v>
          </cell>
        </row>
        <row r="33">
          <cell r="D33">
            <v>663480</v>
          </cell>
          <cell r="E33">
            <v>1155114</v>
          </cell>
        </row>
        <row r="34">
          <cell r="D34">
            <v>700986</v>
          </cell>
          <cell r="E34">
            <v>1561750</v>
          </cell>
        </row>
        <row r="35">
          <cell r="D35">
            <v>1013</v>
          </cell>
          <cell r="E35">
            <v>12189</v>
          </cell>
        </row>
        <row r="36">
          <cell r="D36">
            <v>1652</v>
          </cell>
          <cell r="E36">
            <v>43474</v>
          </cell>
        </row>
        <row r="37">
          <cell r="D37">
            <v>282</v>
          </cell>
          <cell r="E37">
            <v>8423</v>
          </cell>
        </row>
        <row r="38">
          <cell r="D38">
            <v>215774</v>
          </cell>
          <cell r="E38">
            <v>2497426</v>
          </cell>
        </row>
        <row r="39">
          <cell r="D39">
            <v>23691</v>
          </cell>
          <cell r="E39">
            <v>39094</v>
          </cell>
        </row>
        <row r="40">
          <cell r="D40">
            <v>297954</v>
          </cell>
          <cell r="E40">
            <v>214070</v>
          </cell>
        </row>
        <row r="41">
          <cell r="D41">
            <v>736</v>
          </cell>
          <cell r="E41">
            <v>22958</v>
          </cell>
        </row>
        <row r="42">
          <cell r="D42">
            <v>445</v>
          </cell>
          <cell r="E42">
            <v>6904</v>
          </cell>
        </row>
        <row r="43">
          <cell r="D43">
            <v>207937</v>
          </cell>
          <cell r="E43">
            <v>1025306</v>
          </cell>
        </row>
        <row r="44">
          <cell r="D44">
            <v>813</v>
          </cell>
          <cell r="E44">
            <v>6843</v>
          </cell>
        </row>
        <row r="48">
          <cell r="D48">
            <v>1565043</v>
          </cell>
          <cell r="E48">
            <v>4528408</v>
          </cell>
        </row>
        <row r="51">
          <cell r="D51">
            <v>3613920</v>
          </cell>
          <cell r="E51">
            <v>2145772</v>
          </cell>
        </row>
        <row r="52">
          <cell r="D52">
            <v>58897</v>
          </cell>
          <cell r="E52">
            <v>86072</v>
          </cell>
        </row>
        <row r="55">
          <cell r="D55">
            <v>1164529</v>
          </cell>
          <cell r="E55">
            <v>3375890</v>
          </cell>
        </row>
        <row r="56">
          <cell r="D56">
            <v>82519</v>
          </cell>
          <cell r="E56">
            <v>178312</v>
          </cell>
        </row>
        <row r="57">
          <cell r="D57">
            <v>128955</v>
          </cell>
          <cell r="E57">
            <v>221317</v>
          </cell>
        </row>
        <row r="58">
          <cell r="D58">
            <v>212337</v>
          </cell>
          <cell r="E58">
            <v>171411</v>
          </cell>
        </row>
        <row r="59">
          <cell r="D59">
            <v>35270</v>
          </cell>
          <cell r="E59">
            <v>40971</v>
          </cell>
        </row>
        <row r="60">
          <cell r="D60">
            <v>726</v>
          </cell>
          <cell r="E60">
            <v>7290</v>
          </cell>
        </row>
        <row r="61">
          <cell r="D61">
            <v>46240</v>
          </cell>
          <cell r="E61">
            <v>39313</v>
          </cell>
        </row>
        <row r="62">
          <cell r="D62">
            <v>24692</v>
          </cell>
          <cell r="E62">
            <v>17171</v>
          </cell>
        </row>
        <row r="63">
          <cell r="D63">
            <v>72187</v>
          </cell>
          <cell r="E63">
            <v>33701</v>
          </cell>
        </row>
      </sheetData>
      <sheetData sheetId="5" refreshError="1"/>
      <sheetData sheetId="6">
        <row r="10">
          <cell r="O10">
            <v>838862</v>
          </cell>
          <cell r="P10">
            <v>2206546</v>
          </cell>
        </row>
        <row r="11">
          <cell r="O11">
            <v>120412</v>
          </cell>
          <cell r="P11">
            <v>334064</v>
          </cell>
        </row>
        <row r="12">
          <cell r="O12">
            <v>5835</v>
          </cell>
          <cell r="P12">
            <v>25862</v>
          </cell>
        </row>
        <row r="13">
          <cell r="O13">
            <v>99337</v>
          </cell>
          <cell r="P13">
            <v>363347</v>
          </cell>
        </row>
        <row r="14">
          <cell r="O14">
            <v>93664</v>
          </cell>
          <cell r="P14">
            <v>258983</v>
          </cell>
        </row>
        <row r="15">
          <cell r="O15">
            <v>29456</v>
          </cell>
          <cell r="P15">
            <v>102469</v>
          </cell>
        </row>
        <row r="16">
          <cell r="O16">
            <v>11691</v>
          </cell>
          <cell r="P16">
            <v>85873</v>
          </cell>
        </row>
        <row r="17">
          <cell r="O17">
            <v>645837</v>
          </cell>
          <cell r="P17">
            <v>1931449</v>
          </cell>
        </row>
        <row r="18">
          <cell r="O18">
            <v>20118</v>
          </cell>
          <cell r="P18">
            <v>81778</v>
          </cell>
        </row>
        <row r="19">
          <cell r="O19">
            <v>122374</v>
          </cell>
          <cell r="P19">
            <v>414138</v>
          </cell>
        </row>
        <row r="20">
          <cell r="O20">
            <v>117734</v>
          </cell>
          <cell r="P20">
            <v>276006</v>
          </cell>
        </row>
        <row r="21">
          <cell r="O21">
            <v>838655</v>
          </cell>
          <cell r="P21">
            <v>2486720</v>
          </cell>
        </row>
        <row r="24">
          <cell r="O24">
            <v>155760</v>
          </cell>
          <cell r="P24">
            <v>539982</v>
          </cell>
        </row>
        <row r="25">
          <cell r="O25">
            <v>34236</v>
          </cell>
          <cell r="P25">
            <v>45324</v>
          </cell>
        </row>
        <row r="26">
          <cell r="O26">
            <v>12384</v>
          </cell>
          <cell r="P26">
            <v>7855</v>
          </cell>
        </row>
        <row r="27">
          <cell r="O27">
            <v>26</v>
          </cell>
          <cell r="P27">
            <v>1641</v>
          </cell>
        </row>
        <row r="28">
          <cell r="O28">
            <v>41482</v>
          </cell>
          <cell r="P28">
            <v>79675</v>
          </cell>
        </row>
        <row r="29">
          <cell r="O29">
            <v>2</v>
          </cell>
          <cell r="P29">
            <v>918</v>
          </cell>
        </row>
        <row r="30">
          <cell r="O30">
            <v>1140</v>
          </cell>
          <cell r="P30">
            <v>6255</v>
          </cell>
        </row>
        <row r="31">
          <cell r="O31">
            <v>494578</v>
          </cell>
          <cell r="P31">
            <v>1827077</v>
          </cell>
        </row>
        <row r="32">
          <cell r="O32">
            <v>227810</v>
          </cell>
          <cell r="P32">
            <v>1231890</v>
          </cell>
        </row>
        <row r="33">
          <cell r="O33">
            <v>33817</v>
          </cell>
          <cell r="P33">
            <v>121300</v>
          </cell>
        </row>
        <row r="34">
          <cell r="O34">
            <v>113261</v>
          </cell>
          <cell r="P34">
            <v>159377</v>
          </cell>
        </row>
        <row r="35">
          <cell r="O35">
            <v>388415</v>
          </cell>
          <cell r="P35">
            <v>235569</v>
          </cell>
        </row>
        <row r="36">
          <cell r="O36">
            <v>8</v>
          </cell>
          <cell r="P36">
            <v>1914</v>
          </cell>
        </row>
        <row r="37">
          <cell r="O37">
            <v>52</v>
          </cell>
          <cell r="P37">
            <v>4563</v>
          </cell>
        </row>
        <row r="38">
          <cell r="O38">
            <v>6</v>
          </cell>
          <cell r="P38">
            <v>3</v>
          </cell>
        </row>
        <row r="39">
          <cell r="O39">
            <v>105627</v>
          </cell>
          <cell r="P39">
            <v>488221</v>
          </cell>
        </row>
        <row r="40">
          <cell r="O40">
            <v>22359</v>
          </cell>
          <cell r="P40">
            <v>12389</v>
          </cell>
        </row>
        <row r="41">
          <cell r="O41">
            <v>280219</v>
          </cell>
          <cell r="P41">
            <v>134458</v>
          </cell>
        </row>
        <row r="42">
          <cell r="O42">
            <v>226</v>
          </cell>
          <cell r="P42">
            <v>762</v>
          </cell>
        </row>
        <row r="43">
          <cell r="O43">
            <v>0</v>
          </cell>
          <cell r="P43">
            <v>0</v>
          </cell>
        </row>
        <row r="44">
          <cell r="O44">
            <v>92165</v>
          </cell>
          <cell r="P44">
            <v>235218</v>
          </cell>
        </row>
        <row r="45">
          <cell r="O45">
            <v>70</v>
          </cell>
          <cell r="P45">
            <v>98</v>
          </cell>
        </row>
        <row r="49">
          <cell r="O49">
            <v>1287347</v>
          </cell>
          <cell r="P49">
            <v>3006896</v>
          </cell>
        </row>
        <row r="52">
          <cell r="O52">
            <v>3546097</v>
          </cell>
          <cell r="P52">
            <v>1769637</v>
          </cell>
        </row>
        <row r="53">
          <cell r="O53">
            <v>47092</v>
          </cell>
          <cell r="P53">
            <v>68681</v>
          </cell>
        </row>
        <row r="57">
          <cell r="O57">
            <v>195509</v>
          </cell>
          <cell r="P57">
            <v>484337</v>
          </cell>
        </row>
        <row r="58">
          <cell r="O58">
            <v>34952</v>
          </cell>
          <cell r="P58">
            <v>18788</v>
          </cell>
        </row>
        <row r="59">
          <cell r="O59">
            <v>70511</v>
          </cell>
          <cell r="P59">
            <v>31884</v>
          </cell>
        </row>
        <row r="60">
          <cell r="O60">
            <v>81445</v>
          </cell>
          <cell r="P60">
            <v>37723</v>
          </cell>
        </row>
        <row r="61">
          <cell r="O61">
            <v>25411</v>
          </cell>
          <cell r="P61">
            <v>6782</v>
          </cell>
        </row>
        <row r="62">
          <cell r="O62">
            <v>231</v>
          </cell>
          <cell r="P62">
            <v>1669</v>
          </cell>
        </row>
        <row r="63">
          <cell r="O63">
            <v>32578</v>
          </cell>
          <cell r="P63">
            <v>9996</v>
          </cell>
        </row>
        <row r="64">
          <cell r="O64">
            <v>12692</v>
          </cell>
          <cell r="P64">
            <v>2512</v>
          </cell>
        </row>
        <row r="65">
          <cell r="O65">
            <v>62813</v>
          </cell>
          <cell r="P65">
            <v>21532</v>
          </cell>
        </row>
      </sheetData>
      <sheetData sheetId="7">
        <row r="9">
          <cell r="C9">
            <v>130796</v>
          </cell>
          <cell r="D9">
            <v>884204</v>
          </cell>
          <cell r="E9">
            <v>2219</v>
          </cell>
          <cell r="F9">
            <v>304609</v>
          </cell>
          <cell r="G9">
            <v>0</v>
          </cell>
          <cell r="H9">
            <v>0</v>
          </cell>
          <cell r="I9">
            <v>470</v>
          </cell>
          <cell r="J9">
            <v>165568</v>
          </cell>
        </row>
        <row r="10">
          <cell r="C10">
            <v>21364</v>
          </cell>
          <cell r="D10">
            <v>114169</v>
          </cell>
          <cell r="E10">
            <v>627</v>
          </cell>
          <cell r="F10">
            <v>84316</v>
          </cell>
          <cell r="G10">
            <v>0</v>
          </cell>
          <cell r="H10">
            <v>0</v>
          </cell>
          <cell r="I10">
            <v>299</v>
          </cell>
          <cell r="J10">
            <v>23304</v>
          </cell>
        </row>
        <row r="11">
          <cell r="C11">
            <v>3015</v>
          </cell>
          <cell r="D11">
            <v>54411</v>
          </cell>
          <cell r="E11">
            <v>104</v>
          </cell>
          <cell r="F11">
            <v>23440</v>
          </cell>
          <cell r="G11">
            <v>0</v>
          </cell>
          <cell r="H11">
            <v>0</v>
          </cell>
          <cell r="I11">
            <v>23</v>
          </cell>
          <cell r="J11">
            <v>18793</v>
          </cell>
        </row>
        <row r="12">
          <cell r="C12">
            <v>26642</v>
          </cell>
          <cell r="D12">
            <v>299389</v>
          </cell>
          <cell r="E12">
            <v>1425</v>
          </cell>
          <cell r="F12">
            <v>156925</v>
          </cell>
          <cell r="G12">
            <v>236</v>
          </cell>
          <cell r="H12">
            <v>17796</v>
          </cell>
          <cell r="I12">
            <v>395</v>
          </cell>
          <cell r="J12">
            <v>131253</v>
          </cell>
        </row>
        <row r="13">
          <cell r="C13">
            <v>16192</v>
          </cell>
          <cell r="D13">
            <v>149054</v>
          </cell>
          <cell r="E13">
            <v>614</v>
          </cell>
          <cell r="F13">
            <v>49896</v>
          </cell>
          <cell r="G13">
            <v>37</v>
          </cell>
          <cell r="H13">
            <v>3716</v>
          </cell>
          <cell r="I13">
            <v>22</v>
          </cell>
          <cell r="J13">
            <v>12335</v>
          </cell>
        </row>
        <row r="14">
          <cell r="C14">
            <v>6770</v>
          </cell>
          <cell r="D14">
            <v>105071</v>
          </cell>
          <cell r="E14">
            <v>338</v>
          </cell>
          <cell r="F14">
            <v>56551</v>
          </cell>
          <cell r="G14">
            <v>0</v>
          </cell>
          <cell r="H14">
            <v>0</v>
          </cell>
          <cell r="I14">
            <v>69</v>
          </cell>
          <cell r="J14">
            <v>45694</v>
          </cell>
        </row>
        <row r="15">
          <cell r="C15">
            <v>8130</v>
          </cell>
          <cell r="D15">
            <v>60884</v>
          </cell>
          <cell r="E15">
            <v>69</v>
          </cell>
          <cell r="F15">
            <v>6940</v>
          </cell>
          <cell r="G15">
            <v>0</v>
          </cell>
          <cell r="H15">
            <v>0</v>
          </cell>
          <cell r="I15">
            <v>13</v>
          </cell>
          <cell r="J15">
            <v>9222</v>
          </cell>
        </row>
        <row r="16">
          <cell r="C16">
            <v>79535</v>
          </cell>
          <cell r="D16">
            <v>661515</v>
          </cell>
          <cell r="E16">
            <v>14908</v>
          </cell>
          <cell r="F16">
            <v>465567</v>
          </cell>
          <cell r="G16">
            <v>0</v>
          </cell>
          <cell r="H16">
            <v>0</v>
          </cell>
          <cell r="I16">
            <v>593</v>
          </cell>
          <cell r="J16">
            <v>225996</v>
          </cell>
        </row>
        <row r="17">
          <cell r="C17">
            <v>4418</v>
          </cell>
          <cell r="D17">
            <v>51876</v>
          </cell>
          <cell r="E17">
            <v>54</v>
          </cell>
          <cell r="F17">
            <v>16490</v>
          </cell>
          <cell r="G17">
            <v>0</v>
          </cell>
          <cell r="H17">
            <v>0</v>
          </cell>
          <cell r="I17">
            <v>5</v>
          </cell>
          <cell r="J17">
            <v>1274</v>
          </cell>
        </row>
        <row r="18">
          <cell r="C18">
            <v>27427</v>
          </cell>
          <cell r="D18">
            <v>224100</v>
          </cell>
          <cell r="E18">
            <v>1089</v>
          </cell>
          <cell r="F18">
            <v>122667</v>
          </cell>
          <cell r="G18">
            <v>0</v>
          </cell>
          <cell r="H18">
            <v>0</v>
          </cell>
          <cell r="I18">
            <v>135</v>
          </cell>
          <cell r="J18">
            <v>89709</v>
          </cell>
        </row>
        <row r="19">
          <cell r="C19">
            <v>27833</v>
          </cell>
          <cell r="D19">
            <v>229056</v>
          </cell>
          <cell r="E19">
            <v>784</v>
          </cell>
          <cell r="F19">
            <v>153797</v>
          </cell>
          <cell r="G19">
            <v>0</v>
          </cell>
          <cell r="H19">
            <v>0</v>
          </cell>
          <cell r="I19">
            <v>11</v>
          </cell>
          <cell r="J19">
            <v>7875</v>
          </cell>
        </row>
        <row r="20">
          <cell r="C20">
            <v>92245</v>
          </cell>
          <cell r="D20">
            <v>1530585</v>
          </cell>
          <cell r="E20">
            <v>6834</v>
          </cell>
          <cell r="F20">
            <v>587084</v>
          </cell>
          <cell r="G20">
            <v>39532</v>
          </cell>
          <cell r="H20">
            <v>65972</v>
          </cell>
          <cell r="I20">
            <v>1139</v>
          </cell>
          <cell r="J20">
            <v>3048689</v>
          </cell>
        </row>
        <row r="23">
          <cell r="C23">
            <v>26683</v>
          </cell>
          <cell r="D23">
            <v>736256</v>
          </cell>
          <cell r="E23">
            <v>7861</v>
          </cell>
          <cell r="F23">
            <v>550480</v>
          </cell>
          <cell r="G23">
            <v>0</v>
          </cell>
          <cell r="H23">
            <v>0</v>
          </cell>
          <cell r="I23">
            <v>1902</v>
          </cell>
          <cell r="J23">
            <v>154790</v>
          </cell>
        </row>
        <row r="24">
          <cell r="C24">
            <v>77762</v>
          </cell>
          <cell r="D24">
            <v>76320</v>
          </cell>
          <cell r="E24">
            <v>302</v>
          </cell>
          <cell r="F24">
            <v>12666</v>
          </cell>
          <cell r="G24">
            <v>2</v>
          </cell>
          <cell r="H24">
            <v>27450</v>
          </cell>
          <cell r="I24">
            <v>101</v>
          </cell>
          <cell r="J24">
            <v>4551</v>
          </cell>
        </row>
        <row r="25">
          <cell r="C25">
            <v>10</v>
          </cell>
          <cell r="D25">
            <v>1059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C26">
            <v>766</v>
          </cell>
          <cell r="D26">
            <v>46762</v>
          </cell>
          <cell r="E26">
            <v>248</v>
          </cell>
          <cell r="F26">
            <v>45356</v>
          </cell>
          <cell r="G26">
            <v>0</v>
          </cell>
          <cell r="H26">
            <v>0</v>
          </cell>
          <cell r="I26">
            <v>17</v>
          </cell>
          <cell r="J26">
            <v>7226</v>
          </cell>
        </row>
        <row r="27">
          <cell r="C27">
            <v>2625</v>
          </cell>
          <cell r="D27">
            <v>60847</v>
          </cell>
          <cell r="E27">
            <v>39</v>
          </cell>
          <cell r="F27">
            <v>1618</v>
          </cell>
          <cell r="G27">
            <v>0</v>
          </cell>
          <cell r="H27">
            <v>0</v>
          </cell>
          <cell r="I27">
            <v>5</v>
          </cell>
          <cell r="J27">
            <v>122</v>
          </cell>
        </row>
        <row r="28">
          <cell r="C28">
            <v>12</v>
          </cell>
          <cell r="D28">
            <v>82</v>
          </cell>
          <cell r="E28">
            <v>5</v>
          </cell>
          <cell r="F28">
            <v>75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>
            <v>323</v>
          </cell>
          <cell r="D29">
            <v>20122</v>
          </cell>
          <cell r="E29">
            <v>355</v>
          </cell>
          <cell r="F29">
            <v>10500</v>
          </cell>
          <cell r="G29">
            <v>0</v>
          </cell>
          <cell r="H29">
            <v>0</v>
          </cell>
          <cell r="I29">
            <v>227</v>
          </cell>
          <cell r="J29">
            <v>14841</v>
          </cell>
        </row>
        <row r="30">
          <cell r="C30">
            <v>95641</v>
          </cell>
          <cell r="D30">
            <v>2117144</v>
          </cell>
          <cell r="E30">
            <v>24000</v>
          </cell>
          <cell r="F30">
            <v>1401481</v>
          </cell>
          <cell r="G30">
            <v>0</v>
          </cell>
          <cell r="H30">
            <v>0</v>
          </cell>
          <cell r="I30">
            <v>5220</v>
          </cell>
          <cell r="J30">
            <v>653796</v>
          </cell>
        </row>
        <row r="31">
          <cell r="C31">
            <v>60747</v>
          </cell>
          <cell r="D31">
            <v>1728700</v>
          </cell>
          <cell r="E31">
            <v>14691</v>
          </cell>
          <cell r="F31">
            <v>1110628</v>
          </cell>
          <cell r="G31">
            <v>0</v>
          </cell>
          <cell r="H31">
            <v>0</v>
          </cell>
          <cell r="I31">
            <v>2940</v>
          </cell>
          <cell r="J31">
            <v>257520</v>
          </cell>
        </row>
        <row r="32">
          <cell r="C32">
            <v>6153</v>
          </cell>
          <cell r="D32">
            <v>73401</v>
          </cell>
          <cell r="E32">
            <v>136</v>
          </cell>
          <cell r="F32">
            <v>19032</v>
          </cell>
          <cell r="G32">
            <v>0</v>
          </cell>
          <cell r="H32">
            <v>0</v>
          </cell>
          <cell r="I32">
            <v>19</v>
          </cell>
          <cell r="J32">
            <v>6967</v>
          </cell>
        </row>
        <row r="33">
          <cell r="C33">
            <v>15570</v>
          </cell>
          <cell r="D33">
            <v>285331</v>
          </cell>
          <cell r="E33">
            <v>2390</v>
          </cell>
          <cell r="F33">
            <v>89157</v>
          </cell>
          <cell r="G33">
            <v>0</v>
          </cell>
          <cell r="H33">
            <v>0</v>
          </cell>
          <cell r="I33">
            <v>707</v>
          </cell>
          <cell r="J33">
            <v>15208</v>
          </cell>
        </row>
        <row r="34">
          <cell r="C34">
            <v>74634</v>
          </cell>
          <cell r="D34">
            <v>497709</v>
          </cell>
          <cell r="E34">
            <v>2307</v>
          </cell>
          <cell r="F34">
            <v>112351</v>
          </cell>
          <cell r="G34">
            <v>0</v>
          </cell>
          <cell r="H34">
            <v>0</v>
          </cell>
          <cell r="I34">
            <v>263</v>
          </cell>
          <cell r="J34">
            <v>29204</v>
          </cell>
        </row>
        <row r="35">
          <cell r="C35">
            <v>121</v>
          </cell>
          <cell r="D35">
            <v>740</v>
          </cell>
          <cell r="E35">
            <v>11</v>
          </cell>
          <cell r="F35">
            <v>975</v>
          </cell>
          <cell r="G35">
            <v>0</v>
          </cell>
          <cell r="H35">
            <v>0</v>
          </cell>
          <cell r="I35">
            <v>7</v>
          </cell>
          <cell r="J35">
            <v>1645</v>
          </cell>
        </row>
        <row r="36">
          <cell r="C36">
            <v>117</v>
          </cell>
          <cell r="D36">
            <v>10675</v>
          </cell>
          <cell r="E36">
            <v>3</v>
          </cell>
          <cell r="F36">
            <v>2</v>
          </cell>
          <cell r="G36">
            <v>10</v>
          </cell>
          <cell r="H36">
            <v>1683</v>
          </cell>
          <cell r="I36">
            <v>232</v>
          </cell>
          <cell r="J36">
            <v>5428</v>
          </cell>
        </row>
        <row r="37">
          <cell r="C37">
            <v>10</v>
          </cell>
          <cell r="D37">
            <v>832</v>
          </cell>
          <cell r="E37">
            <v>4</v>
          </cell>
          <cell r="F37">
            <v>852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C38">
            <v>26313</v>
          </cell>
          <cell r="D38">
            <v>596388</v>
          </cell>
          <cell r="E38">
            <v>7508</v>
          </cell>
          <cell r="F38">
            <v>445424</v>
          </cell>
          <cell r="G38">
            <v>0</v>
          </cell>
          <cell r="H38">
            <v>0</v>
          </cell>
          <cell r="I38">
            <v>1298</v>
          </cell>
          <cell r="J38">
            <v>150311</v>
          </cell>
        </row>
        <row r="39">
          <cell r="C39">
            <v>55</v>
          </cell>
          <cell r="D39">
            <v>4011</v>
          </cell>
          <cell r="E39">
            <v>54</v>
          </cell>
          <cell r="F39">
            <v>8695</v>
          </cell>
          <cell r="G39">
            <v>0</v>
          </cell>
          <cell r="H39">
            <v>0</v>
          </cell>
          <cell r="I39">
            <v>1</v>
          </cell>
          <cell r="J39">
            <v>6</v>
          </cell>
        </row>
        <row r="40">
          <cell r="C40">
            <v>347</v>
          </cell>
          <cell r="D40">
            <v>26082</v>
          </cell>
          <cell r="E40">
            <v>77</v>
          </cell>
          <cell r="F40">
            <v>9867</v>
          </cell>
          <cell r="G40">
            <v>0</v>
          </cell>
          <cell r="H40">
            <v>0</v>
          </cell>
          <cell r="I40">
            <v>3</v>
          </cell>
          <cell r="J40">
            <v>678</v>
          </cell>
        </row>
        <row r="41">
          <cell r="C41">
            <v>30</v>
          </cell>
          <cell r="D41">
            <v>285</v>
          </cell>
          <cell r="E41">
            <v>6</v>
          </cell>
          <cell r="F41">
            <v>181</v>
          </cell>
          <cell r="G41">
            <v>0</v>
          </cell>
          <cell r="H41">
            <v>0</v>
          </cell>
          <cell r="I41">
            <v>9</v>
          </cell>
          <cell r="J41">
            <v>2113</v>
          </cell>
        </row>
        <row r="42">
          <cell r="C42">
            <v>157</v>
          </cell>
          <cell r="D42">
            <v>2680</v>
          </cell>
          <cell r="E42">
            <v>3</v>
          </cell>
          <cell r="F42">
            <v>279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C43">
            <v>11148</v>
          </cell>
          <cell r="D43">
            <v>263575</v>
          </cell>
          <cell r="E43">
            <v>2009</v>
          </cell>
          <cell r="F43">
            <v>133372</v>
          </cell>
          <cell r="G43">
            <v>0</v>
          </cell>
          <cell r="H43">
            <v>0</v>
          </cell>
          <cell r="I43">
            <v>443</v>
          </cell>
          <cell r="J43">
            <v>53312</v>
          </cell>
        </row>
        <row r="44">
          <cell r="C44">
            <v>110</v>
          </cell>
          <cell r="D44">
            <v>1052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8">
          <cell r="C48">
            <v>125871</v>
          </cell>
          <cell r="D48">
            <v>330820</v>
          </cell>
          <cell r="E48">
            <v>188</v>
          </cell>
          <cell r="F48">
            <v>39949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51">
          <cell r="C51">
            <v>27500</v>
          </cell>
          <cell r="D51">
            <v>69234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>
            <v>754</v>
          </cell>
          <cell r="D52">
            <v>640</v>
          </cell>
          <cell r="E52">
            <v>585</v>
          </cell>
          <cell r="F52">
            <v>291</v>
          </cell>
          <cell r="G52">
            <v>1252</v>
          </cell>
          <cell r="H52">
            <v>1646</v>
          </cell>
          <cell r="I52">
            <v>3</v>
          </cell>
          <cell r="J52">
            <v>18</v>
          </cell>
        </row>
        <row r="55">
          <cell r="C55">
            <v>147726</v>
          </cell>
          <cell r="D55">
            <v>1269720</v>
          </cell>
          <cell r="E55">
            <v>1443</v>
          </cell>
          <cell r="F55">
            <v>146848</v>
          </cell>
          <cell r="G55">
            <v>0</v>
          </cell>
          <cell r="H55">
            <v>0</v>
          </cell>
          <cell r="I55">
            <v>103</v>
          </cell>
          <cell r="J55">
            <v>31876</v>
          </cell>
        </row>
        <row r="56">
          <cell r="C56">
            <v>8444</v>
          </cell>
          <cell r="D56">
            <v>58040</v>
          </cell>
          <cell r="E56">
            <v>237</v>
          </cell>
          <cell r="F56">
            <v>3564</v>
          </cell>
          <cell r="G56">
            <v>0</v>
          </cell>
          <cell r="H56">
            <v>0</v>
          </cell>
          <cell r="I56">
            <v>113</v>
          </cell>
          <cell r="J56">
            <v>2738</v>
          </cell>
        </row>
        <row r="57">
          <cell r="C57">
            <v>24171</v>
          </cell>
          <cell r="D57">
            <v>72519</v>
          </cell>
          <cell r="E57">
            <v>26</v>
          </cell>
          <cell r="F57">
            <v>2244</v>
          </cell>
          <cell r="G57">
            <v>0</v>
          </cell>
          <cell r="H57">
            <v>0</v>
          </cell>
          <cell r="I57">
            <v>2</v>
          </cell>
          <cell r="J57">
            <v>46</v>
          </cell>
        </row>
        <row r="58">
          <cell r="C58">
            <v>47431</v>
          </cell>
          <cell r="D58">
            <v>28491</v>
          </cell>
          <cell r="E58">
            <v>40</v>
          </cell>
          <cell r="F58">
            <v>3176</v>
          </cell>
          <cell r="G58">
            <v>0</v>
          </cell>
          <cell r="H58">
            <v>0</v>
          </cell>
          <cell r="I58">
            <v>2</v>
          </cell>
          <cell r="J58">
            <v>96</v>
          </cell>
        </row>
        <row r="59">
          <cell r="C59">
            <v>535</v>
          </cell>
          <cell r="D59">
            <v>14720</v>
          </cell>
          <cell r="E59">
            <v>32</v>
          </cell>
          <cell r="F59">
            <v>2397</v>
          </cell>
          <cell r="G59">
            <v>0</v>
          </cell>
          <cell r="H59">
            <v>0</v>
          </cell>
          <cell r="I59">
            <v>34</v>
          </cell>
          <cell r="J59">
            <v>723</v>
          </cell>
        </row>
        <row r="60">
          <cell r="C60">
            <v>83</v>
          </cell>
          <cell r="D60">
            <v>842</v>
          </cell>
          <cell r="E60">
            <v>8</v>
          </cell>
          <cell r="F60">
            <v>516</v>
          </cell>
          <cell r="G60">
            <v>0</v>
          </cell>
          <cell r="H60">
            <v>0</v>
          </cell>
          <cell r="I60">
            <v>3</v>
          </cell>
          <cell r="J60">
            <v>26</v>
          </cell>
        </row>
        <row r="61">
          <cell r="C61">
            <v>3183</v>
          </cell>
          <cell r="D61">
            <v>14216</v>
          </cell>
          <cell r="E61">
            <v>308</v>
          </cell>
          <cell r="F61">
            <v>5527</v>
          </cell>
          <cell r="G61">
            <v>0</v>
          </cell>
          <cell r="H61">
            <v>0</v>
          </cell>
          <cell r="I61">
            <v>36</v>
          </cell>
          <cell r="J61">
            <v>761</v>
          </cell>
        </row>
        <row r="62">
          <cell r="C62">
            <v>1593</v>
          </cell>
          <cell r="D62">
            <v>694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C63">
            <v>5485</v>
          </cell>
          <cell r="D63">
            <v>4714</v>
          </cell>
          <cell r="E63">
            <v>16</v>
          </cell>
          <cell r="F63">
            <v>297</v>
          </cell>
          <cell r="G63">
            <v>0</v>
          </cell>
          <cell r="H63">
            <v>0</v>
          </cell>
          <cell r="I63">
            <v>8</v>
          </cell>
          <cell r="J63">
            <v>195</v>
          </cell>
        </row>
      </sheetData>
      <sheetData sheetId="8">
        <row r="9">
          <cell r="O9">
            <v>41874</v>
          </cell>
          <cell r="P9">
            <v>354655</v>
          </cell>
        </row>
        <row r="10">
          <cell r="O10">
            <v>10854</v>
          </cell>
          <cell r="P10">
            <v>148628</v>
          </cell>
        </row>
        <row r="11">
          <cell r="O11">
            <v>2922</v>
          </cell>
          <cell r="P11">
            <v>36963</v>
          </cell>
        </row>
        <row r="12">
          <cell r="O12">
            <v>16254</v>
          </cell>
          <cell r="P12">
            <v>170747</v>
          </cell>
        </row>
        <row r="13">
          <cell r="O13">
            <v>9165</v>
          </cell>
          <cell r="P13">
            <v>89780</v>
          </cell>
        </row>
        <row r="14">
          <cell r="O14">
            <v>4446</v>
          </cell>
          <cell r="P14">
            <v>50823</v>
          </cell>
        </row>
        <row r="15">
          <cell r="O15">
            <v>2262</v>
          </cell>
          <cell r="P15">
            <v>44090</v>
          </cell>
        </row>
        <row r="16">
          <cell r="O16">
            <v>48766</v>
          </cell>
          <cell r="P16">
            <v>408734</v>
          </cell>
        </row>
        <row r="17">
          <cell r="O17">
            <v>2366</v>
          </cell>
          <cell r="P17">
            <v>20068</v>
          </cell>
        </row>
        <row r="18">
          <cell r="O18">
            <v>12343</v>
          </cell>
          <cell r="P18">
            <v>93928</v>
          </cell>
        </row>
        <row r="19">
          <cell r="O19">
            <v>27541</v>
          </cell>
          <cell r="P19">
            <v>213216</v>
          </cell>
        </row>
        <row r="20">
          <cell r="O20">
            <v>174160</v>
          </cell>
          <cell r="P20">
            <v>1838021</v>
          </cell>
        </row>
        <row r="23">
          <cell r="O23">
            <v>45525</v>
          </cell>
          <cell r="P23">
            <v>149944</v>
          </cell>
        </row>
        <row r="24">
          <cell r="O24">
            <v>64981</v>
          </cell>
          <cell r="P24">
            <v>81157</v>
          </cell>
        </row>
        <row r="25">
          <cell r="O25">
            <v>428</v>
          </cell>
          <cell r="P25">
            <v>67</v>
          </cell>
        </row>
        <row r="26">
          <cell r="O26">
            <v>88</v>
          </cell>
          <cell r="P26">
            <v>5090</v>
          </cell>
        </row>
        <row r="27">
          <cell r="O27">
            <v>50648</v>
          </cell>
          <cell r="P27">
            <v>68241</v>
          </cell>
        </row>
        <row r="28">
          <cell r="O28">
            <v>8</v>
          </cell>
          <cell r="P28">
            <v>101</v>
          </cell>
        </row>
        <row r="29">
          <cell r="O29">
            <v>155</v>
          </cell>
          <cell r="P29">
            <v>1713</v>
          </cell>
        </row>
        <row r="30">
          <cell r="O30">
            <v>94070</v>
          </cell>
          <cell r="P30">
            <v>1036251</v>
          </cell>
        </row>
        <row r="31">
          <cell r="O31">
            <v>14063</v>
          </cell>
          <cell r="P31">
            <v>130484</v>
          </cell>
        </row>
        <row r="32">
          <cell r="O32">
            <v>4753</v>
          </cell>
          <cell r="P32">
            <v>55488</v>
          </cell>
        </row>
        <row r="33">
          <cell r="O33">
            <v>6819</v>
          </cell>
          <cell r="P33">
            <v>48881</v>
          </cell>
        </row>
        <row r="34">
          <cell r="O34">
            <v>7860</v>
          </cell>
          <cell r="P34">
            <v>27992</v>
          </cell>
        </row>
        <row r="35">
          <cell r="O35">
            <v>97</v>
          </cell>
          <cell r="P35">
            <v>1237</v>
          </cell>
        </row>
        <row r="36">
          <cell r="O36">
            <v>254</v>
          </cell>
          <cell r="P36">
            <v>3423</v>
          </cell>
        </row>
        <row r="37">
          <cell r="O37">
            <v>9</v>
          </cell>
          <cell r="P37">
            <v>65</v>
          </cell>
        </row>
        <row r="38">
          <cell r="O38">
            <v>467</v>
          </cell>
          <cell r="P38">
            <v>5495</v>
          </cell>
        </row>
        <row r="39">
          <cell r="O39">
            <v>1053</v>
          </cell>
          <cell r="P39">
            <v>60</v>
          </cell>
        </row>
        <row r="40">
          <cell r="O40">
            <v>2667</v>
          </cell>
          <cell r="P40">
            <v>4938</v>
          </cell>
        </row>
        <row r="41">
          <cell r="O41">
            <v>23</v>
          </cell>
          <cell r="P41">
            <v>357</v>
          </cell>
        </row>
        <row r="42">
          <cell r="O42">
            <v>93</v>
          </cell>
          <cell r="P42">
            <v>721</v>
          </cell>
        </row>
        <row r="43">
          <cell r="O43">
            <v>1785</v>
          </cell>
          <cell r="P43">
            <v>15223</v>
          </cell>
        </row>
        <row r="44">
          <cell r="O44">
            <v>156</v>
          </cell>
          <cell r="P44">
            <v>1632</v>
          </cell>
        </row>
        <row r="48">
          <cell r="O48">
            <v>31482</v>
          </cell>
          <cell r="P48">
            <v>307183</v>
          </cell>
        </row>
        <row r="51">
          <cell r="O51">
            <v>5164</v>
          </cell>
          <cell r="P51">
            <v>21302</v>
          </cell>
        </row>
        <row r="52">
          <cell r="O52">
            <v>3208</v>
          </cell>
          <cell r="P52">
            <v>8933</v>
          </cell>
        </row>
        <row r="55">
          <cell r="O55">
            <v>20533</v>
          </cell>
          <cell r="P55">
            <v>166804</v>
          </cell>
        </row>
        <row r="56">
          <cell r="O56">
            <v>19491</v>
          </cell>
          <cell r="P56">
            <v>12791</v>
          </cell>
        </row>
        <row r="57">
          <cell r="O57">
            <v>26822</v>
          </cell>
          <cell r="P57">
            <v>81736</v>
          </cell>
        </row>
        <row r="58">
          <cell r="O58">
            <v>65833</v>
          </cell>
          <cell r="P58">
            <v>62045</v>
          </cell>
        </row>
        <row r="59">
          <cell r="O59">
            <v>6764</v>
          </cell>
          <cell r="P59">
            <v>2503</v>
          </cell>
        </row>
        <row r="60">
          <cell r="O60">
            <v>108</v>
          </cell>
          <cell r="P60">
            <v>1148</v>
          </cell>
        </row>
        <row r="61">
          <cell r="O61">
            <v>1504</v>
          </cell>
          <cell r="P61">
            <v>4663</v>
          </cell>
        </row>
        <row r="62">
          <cell r="O62">
            <v>10170</v>
          </cell>
          <cell r="P62">
            <v>4029</v>
          </cell>
        </row>
        <row r="63">
          <cell r="O63">
            <v>2688</v>
          </cell>
          <cell r="P63">
            <v>830</v>
          </cell>
        </row>
      </sheetData>
      <sheetData sheetId="9">
        <row r="9">
          <cell r="M9">
            <v>385120</v>
          </cell>
          <cell r="N9">
            <v>2536044</v>
          </cell>
        </row>
        <row r="10">
          <cell r="M10">
            <v>35304</v>
          </cell>
          <cell r="N10">
            <v>393114</v>
          </cell>
        </row>
        <row r="11">
          <cell r="M11">
            <v>12615</v>
          </cell>
          <cell r="N11">
            <v>645194</v>
          </cell>
        </row>
        <row r="12">
          <cell r="M12">
            <v>66662</v>
          </cell>
          <cell r="N12">
            <v>816926</v>
          </cell>
        </row>
        <row r="13">
          <cell r="M13">
            <v>29088</v>
          </cell>
          <cell r="N13">
            <v>263224</v>
          </cell>
        </row>
        <row r="14">
          <cell r="M14">
            <v>29480</v>
          </cell>
          <cell r="N14">
            <v>469896</v>
          </cell>
        </row>
        <row r="15">
          <cell r="M15">
            <v>18152</v>
          </cell>
          <cell r="N15">
            <v>459874</v>
          </cell>
        </row>
        <row r="16">
          <cell r="M16">
            <v>163605</v>
          </cell>
          <cell r="N16">
            <v>2451438</v>
          </cell>
        </row>
        <row r="17">
          <cell r="M17">
            <v>7031</v>
          </cell>
          <cell r="N17">
            <v>72698</v>
          </cell>
        </row>
        <row r="18">
          <cell r="M18">
            <v>62522</v>
          </cell>
          <cell r="N18">
            <v>672220</v>
          </cell>
        </row>
        <row r="19">
          <cell r="M19">
            <v>36344</v>
          </cell>
          <cell r="N19">
            <v>413972</v>
          </cell>
        </row>
        <row r="20">
          <cell r="M20">
            <v>1450825</v>
          </cell>
          <cell r="N20">
            <v>7766186</v>
          </cell>
        </row>
        <row r="23">
          <cell r="M23">
            <v>481276</v>
          </cell>
          <cell r="N23">
            <v>1588134</v>
          </cell>
        </row>
        <row r="24">
          <cell r="M24">
            <v>81343</v>
          </cell>
          <cell r="N24">
            <v>316456</v>
          </cell>
        </row>
        <row r="25">
          <cell r="M25">
            <v>1171</v>
          </cell>
          <cell r="N25">
            <v>12218</v>
          </cell>
        </row>
        <row r="26">
          <cell r="M26">
            <v>692</v>
          </cell>
          <cell r="N26">
            <v>31273</v>
          </cell>
        </row>
        <row r="27">
          <cell r="M27">
            <v>10231</v>
          </cell>
          <cell r="N27">
            <v>110178</v>
          </cell>
        </row>
        <row r="28">
          <cell r="M28">
            <v>646</v>
          </cell>
          <cell r="N28">
            <v>2458</v>
          </cell>
        </row>
        <row r="29">
          <cell r="M29">
            <v>6149</v>
          </cell>
          <cell r="N29">
            <v>216167</v>
          </cell>
        </row>
        <row r="30">
          <cell r="M30">
            <v>1880715</v>
          </cell>
          <cell r="N30">
            <v>4695045</v>
          </cell>
        </row>
        <row r="31">
          <cell r="M31">
            <v>635884</v>
          </cell>
          <cell r="N31">
            <v>2581548</v>
          </cell>
        </row>
        <row r="32">
          <cell r="M32">
            <v>19861</v>
          </cell>
          <cell r="N32">
            <v>298929</v>
          </cell>
        </row>
        <row r="33">
          <cell r="M33">
            <v>524733</v>
          </cell>
          <cell r="N33">
            <v>557160</v>
          </cell>
        </row>
        <row r="34">
          <cell r="M34">
            <v>227507</v>
          </cell>
          <cell r="N34">
            <v>658925</v>
          </cell>
        </row>
        <row r="35">
          <cell r="M35">
            <v>769</v>
          </cell>
          <cell r="N35">
            <v>5678</v>
          </cell>
        </row>
        <row r="36">
          <cell r="M36">
            <v>984</v>
          </cell>
          <cell r="N36">
            <v>17700</v>
          </cell>
        </row>
        <row r="37">
          <cell r="M37">
            <v>253</v>
          </cell>
          <cell r="N37">
            <v>6671</v>
          </cell>
        </row>
        <row r="38">
          <cell r="M38">
            <v>74561</v>
          </cell>
          <cell r="N38">
            <v>811587</v>
          </cell>
        </row>
        <row r="39">
          <cell r="M39">
            <v>169</v>
          </cell>
          <cell r="N39">
            <v>13933</v>
          </cell>
        </row>
        <row r="40">
          <cell r="M40">
            <v>14641</v>
          </cell>
          <cell r="N40">
            <v>38047</v>
          </cell>
        </row>
        <row r="41">
          <cell r="M41">
            <v>442</v>
          </cell>
          <cell r="N41">
            <v>19260</v>
          </cell>
        </row>
        <row r="42">
          <cell r="M42">
            <v>192</v>
          </cell>
          <cell r="N42">
            <v>3224</v>
          </cell>
        </row>
        <row r="43">
          <cell r="M43">
            <v>100387</v>
          </cell>
          <cell r="N43">
            <v>324606</v>
          </cell>
        </row>
        <row r="44">
          <cell r="M44">
            <v>477</v>
          </cell>
          <cell r="N44">
            <v>4061</v>
          </cell>
        </row>
        <row r="48">
          <cell r="M48">
            <v>120155</v>
          </cell>
          <cell r="N48">
            <v>843560</v>
          </cell>
        </row>
        <row r="51">
          <cell r="M51">
            <v>35159</v>
          </cell>
          <cell r="N51">
            <v>285599</v>
          </cell>
        </row>
        <row r="52">
          <cell r="M52">
            <v>6003</v>
          </cell>
          <cell r="N52">
            <v>5863</v>
          </cell>
        </row>
        <row r="55">
          <cell r="M55">
            <v>799215</v>
          </cell>
          <cell r="N55">
            <v>1276305</v>
          </cell>
        </row>
        <row r="56">
          <cell r="M56">
            <v>19282</v>
          </cell>
          <cell r="N56">
            <v>82391</v>
          </cell>
        </row>
        <row r="57">
          <cell r="M57">
            <v>7423</v>
          </cell>
          <cell r="N57">
            <v>32888</v>
          </cell>
        </row>
        <row r="58">
          <cell r="M58">
            <v>17586</v>
          </cell>
          <cell r="N58">
            <v>39880</v>
          </cell>
        </row>
        <row r="59">
          <cell r="M59">
            <v>2494</v>
          </cell>
          <cell r="N59">
            <v>13846</v>
          </cell>
        </row>
        <row r="60">
          <cell r="M60">
            <v>293</v>
          </cell>
          <cell r="N60">
            <v>3089</v>
          </cell>
        </row>
        <row r="61">
          <cell r="M61">
            <v>8631</v>
          </cell>
          <cell r="N61">
            <v>4150</v>
          </cell>
        </row>
        <row r="62">
          <cell r="M62">
            <v>237</v>
          </cell>
          <cell r="N62">
            <v>9936</v>
          </cell>
        </row>
        <row r="63">
          <cell r="M63">
            <v>1177</v>
          </cell>
          <cell r="N63">
            <v>6133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NPSOutstanding"/>
    </sheetNames>
    <sheetDataSet>
      <sheetData sheetId="0" refreshError="1">
        <row r="9">
          <cell r="B9" t="str">
            <v>STATE BANK OF INDIA</v>
          </cell>
          <cell r="C9">
            <v>118</v>
          </cell>
          <cell r="D9">
            <v>3956.8</v>
          </cell>
          <cell r="E9">
            <v>2126</v>
          </cell>
          <cell r="F9">
            <v>45413.65</v>
          </cell>
          <cell r="G9">
            <v>176362</v>
          </cell>
          <cell r="H9">
            <v>2323401.2400000002</v>
          </cell>
          <cell r="I9">
            <v>125723</v>
          </cell>
          <cell r="J9">
            <v>166631.29999999999</v>
          </cell>
          <cell r="K9">
            <v>1146496</v>
          </cell>
          <cell r="L9">
            <v>5226782.76</v>
          </cell>
        </row>
        <row r="10">
          <cell r="B10" t="str">
            <v>BANK OF BARODA</v>
          </cell>
          <cell r="C10">
            <v>436</v>
          </cell>
          <cell r="D10">
            <v>3243.5</v>
          </cell>
          <cell r="E10">
            <v>964</v>
          </cell>
          <cell r="F10">
            <v>28717.43</v>
          </cell>
          <cell r="G10">
            <v>32690</v>
          </cell>
          <cell r="H10">
            <v>804320.9</v>
          </cell>
          <cell r="I10">
            <v>236442</v>
          </cell>
          <cell r="J10">
            <v>391870.92</v>
          </cell>
          <cell r="K10">
            <v>114588</v>
          </cell>
          <cell r="L10">
            <v>1307891.17</v>
          </cell>
        </row>
        <row r="11">
          <cell r="B11" t="str">
            <v>BANK OF INDIA</v>
          </cell>
          <cell r="C11">
            <v>0</v>
          </cell>
          <cell r="D11">
            <v>0</v>
          </cell>
          <cell r="E11">
            <v>98</v>
          </cell>
          <cell r="F11">
            <v>2909.83</v>
          </cell>
          <cell r="G11">
            <v>1556</v>
          </cell>
          <cell r="H11">
            <v>101289.54</v>
          </cell>
          <cell r="I11">
            <v>4510</v>
          </cell>
          <cell r="J11">
            <v>21981.56</v>
          </cell>
          <cell r="K11">
            <v>29140</v>
          </cell>
          <cell r="L11">
            <v>266932.12</v>
          </cell>
        </row>
        <row r="12">
          <cell r="B12" t="str">
            <v>BANK OF MAHARASHTRA</v>
          </cell>
          <cell r="C12">
            <v>0</v>
          </cell>
          <cell r="D12">
            <v>0</v>
          </cell>
          <cell r="E12">
            <v>45</v>
          </cell>
          <cell r="F12">
            <v>1281.2</v>
          </cell>
          <cell r="G12">
            <v>1194</v>
          </cell>
          <cell r="H12">
            <v>45514.52</v>
          </cell>
          <cell r="I12">
            <v>11319</v>
          </cell>
          <cell r="J12">
            <v>57611.83</v>
          </cell>
          <cell r="K12">
            <v>57</v>
          </cell>
          <cell r="L12">
            <v>540786.42000000004</v>
          </cell>
        </row>
        <row r="13">
          <cell r="B13" t="str">
            <v>CANARA BANK</v>
          </cell>
          <cell r="C13">
            <v>87</v>
          </cell>
          <cell r="D13">
            <v>24662.45</v>
          </cell>
          <cell r="E13">
            <v>565</v>
          </cell>
          <cell r="F13">
            <v>15145.51</v>
          </cell>
          <cell r="G13">
            <v>3716</v>
          </cell>
          <cell r="H13">
            <v>158461.10999999999</v>
          </cell>
          <cell r="I13">
            <v>39720</v>
          </cell>
          <cell r="J13">
            <v>147426.34</v>
          </cell>
          <cell r="K13">
            <v>22574</v>
          </cell>
          <cell r="L13">
            <v>471231.42</v>
          </cell>
        </row>
        <row r="14">
          <cell r="B14" t="str">
            <v>CENTRAL BANK OF INDIA</v>
          </cell>
          <cell r="C14">
            <v>0</v>
          </cell>
          <cell r="D14">
            <v>0</v>
          </cell>
          <cell r="E14">
            <v>9</v>
          </cell>
          <cell r="F14">
            <v>344.39</v>
          </cell>
          <cell r="G14">
            <v>189</v>
          </cell>
          <cell r="H14">
            <v>22700.36</v>
          </cell>
          <cell r="I14">
            <v>19348</v>
          </cell>
          <cell r="J14">
            <v>196581.01</v>
          </cell>
          <cell r="K14">
            <v>9542</v>
          </cell>
          <cell r="L14">
            <v>43598.74</v>
          </cell>
        </row>
        <row r="15">
          <cell r="B15" t="str">
            <v>INDIAN BANK</v>
          </cell>
          <cell r="C15">
            <v>19</v>
          </cell>
          <cell r="D15">
            <v>6773.21</v>
          </cell>
          <cell r="E15">
            <v>96</v>
          </cell>
          <cell r="F15">
            <v>2436.16</v>
          </cell>
          <cell r="G15">
            <v>3934</v>
          </cell>
          <cell r="H15">
            <v>116317.07</v>
          </cell>
          <cell r="I15">
            <v>23774</v>
          </cell>
          <cell r="J15">
            <v>127973.75999999999</v>
          </cell>
          <cell r="K15">
            <v>1657</v>
          </cell>
          <cell r="L15">
            <v>216395.87</v>
          </cell>
        </row>
        <row r="16">
          <cell r="B16" t="str">
            <v>INDIAN OVERSEAS BANK</v>
          </cell>
          <cell r="C16">
            <v>282</v>
          </cell>
          <cell r="D16">
            <v>150592.65</v>
          </cell>
          <cell r="E16">
            <v>15</v>
          </cell>
          <cell r="F16">
            <v>274.63</v>
          </cell>
          <cell r="G16">
            <v>714</v>
          </cell>
          <cell r="H16">
            <v>29358.2</v>
          </cell>
          <cell r="I16">
            <v>793</v>
          </cell>
          <cell r="J16">
            <v>5362.82</v>
          </cell>
          <cell r="K16">
            <v>16348</v>
          </cell>
          <cell r="L16">
            <v>274284.84999999998</v>
          </cell>
        </row>
        <row r="17">
          <cell r="B17" t="str">
            <v>PUNJAB AND SIND BANK</v>
          </cell>
          <cell r="C17">
            <v>0</v>
          </cell>
          <cell r="D17">
            <v>0</v>
          </cell>
          <cell r="E17">
            <v>28</v>
          </cell>
          <cell r="F17">
            <v>701.58</v>
          </cell>
          <cell r="G17">
            <v>750</v>
          </cell>
          <cell r="H17">
            <v>16567.73</v>
          </cell>
          <cell r="I17">
            <v>478</v>
          </cell>
          <cell r="J17">
            <v>1295.43</v>
          </cell>
          <cell r="K17">
            <v>5775</v>
          </cell>
          <cell r="L17">
            <v>54132.79</v>
          </cell>
        </row>
        <row r="18">
          <cell r="B18" t="str">
            <v>PUNJAB NATIONAL BANK</v>
          </cell>
          <cell r="C18">
            <v>385</v>
          </cell>
          <cell r="D18">
            <v>292613.57</v>
          </cell>
          <cell r="E18">
            <v>835</v>
          </cell>
          <cell r="F18">
            <v>23343.18</v>
          </cell>
          <cell r="G18">
            <v>17414</v>
          </cell>
          <cell r="H18">
            <v>448470.1</v>
          </cell>
          <cell r="I18">
            <v>32636</v>
          </cell>
          <cell r="J18">
            <v>112911.89</v>
          </cell>
          <cell r="K18">
            <v>112335</v>
          </cell>
          <cell r="L18">
            <v>1574099.24</v>
          </cell>
        </row>
        <row r="19">
          <cell r="B19" t="str">
            <v>UCO BANK</v>
          </cell>
          <cell r="C19">
            <v>0</v>
          </cell>
          <cell r="D19">
            <v>0</v>
          </cell>
          <cell r="E19">
            <v>24</v>
          </cell>
          <cell r="F19">
            <v>350.12</v>
          </cell>
          <cell r="G19">
            <v>5448</v>
          </cell>
          <cell r="H19">
            <v>173225.03</v>
          </cell>
          <cell r="I19">
            <v>1134</v>
          </cell>
          <cell r="J19">
            <v>1663.86</v>
          </cell>
          <cell r="K19">
            <v>29738</v>
          </cell>
          <cell r="L19">
            <v>238732.53</v>
          </cell>
        </row>
        <row r="20">
          <cell r="B20" t="str">
            <v>UNION BANK OF INDIA</v>
          </cell>
          <cell r="C20">
            <v>142</v>
          </cell>
          <cell r="D20">
            <v>2466.4499999999998</v>
          </cell>
          <cell r="E20">
            <v>959</v>
          </cell>
          <cell r="F20">
            <v>22221.119999999999</v>
          </cell>
          <cell r="G20">
            <v>5693</v>
          </cell>
          <cell r="H20">
            <v>172011.05</v>
          </cell>
          <cell r="I20">
            <v>40965</v>
          </cell>
          <cell r="J20">
            <v>238367.3</v>
          </cell>
          <cell r="K20">
            <v>14763</v>
          </cell>
          <cell r="L20">
            <v>237154.57</v>
          </cell>
        </row>
        <row r="21">
          <cell r="B21" t="str">
            <v>Sub Total</v>
          </cell>
          <cell r="C21">
            <v>1469</v>
          </cell>
          <cell r="D21">
            <v>484308.63</v>
          </cell>
          <cell r="E21">
            <v>5764</v>
          </cell>
          <cell r="F21">
            <v>143138.82</v>
          </cell>
          <cell r="G21">
            <v>249660</v>
          </cell>
          <cell r="H21">
            <v>4411636.8499999996</v>
          </cell>
          <cell r="I21">
            <v>536842</v>
          </cell>
          <cell r="J21">
            <v>1469678</v>
          </cell>
          <cell r="K21">
            <v>1503013</v>
          </cell>
          <cell r="L21">
            <v>10452022.48</v>
          </cell>
        </row>
        <row r="22">
          <cell r="B22" t="str">
            <v>PRIVATE SECTOR BANKS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</row>
        <row r="23">
          <cell r="B23" t="str">
            <v>AXIS BANK</v>
          </cell>
          <cell r="C23">
            <v>0</v>
          </cell>
          <cell r="D23">
            <v>0</v>
          </cell>
          <cell r="E23">
            <v>129</v>
          </cell>
          <cell r="F23">
            <v>4193.3</v>
          </cell>
          <cell r="G23">
            <v>7693</v>
          </cell>
          <cell r="H23">
            <v>226249.34</v>
          </cell>
          <cell r="I23">
            <v>328295</v>
          </cell>
          <cell r="J23">
            <v>190074.8</v>
          </cell>
          <cell r="K23">
            <v>145159</v>
          </cell>
          <cell r="L23">
            <v>1167616.73</v>
          </cell>
        </row>
        <row r="24">
          <cell r="B24" t="str">
            <v>BANDHAN BANK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1624</v>
          </cell>
          <cell r="H24">
            <v>36545.06</v>
          </cell>
          <cell r="I24">
            <v>5097</v>
          </cell>
          <cell r="J24">
            <v>50101.82</v>
          </cell>
          <cell r="K24">
            <v>74622</v>
          </cell>
          <cell r="L24">
            <v>229808.68</v>
          </cell>
        </row>
        <row r="25">
          <cell r="B25" t="str">
            <v>CSB BANK LIMITED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2</v>
          </cell>
          <cell r="H25">
            <v>33.950000000000003</v>
          </cell>
          <cell r="I25">
            <v>1145</v>
          </cell>
          <cell r="J25">
            <v>2755.74</v>
          </cell>
          <cell r="K25">
            <v>24</v>
          </cell>
          <cell r="L25">
            <v>9428.24</v>
          </cell>
        </row>
        <row r="26">
          <cell r="B26" t="str">
            <v>CITY UNION BANK</v>
          </cell>
          <cell r="C26">
            <v>0</v>
          </cell>
          <cell r="D26">
            <v>0</v>
          </cell>
          <cell r="E26">
            <v>5</v>
          </cell>
          <cell r="F26">
            <v>169.86</v>
          </cell>
          <cell r="G26">
            <v>71</v>
          </cell>
          <cell r="H26">
            <v>3155.98</v>
          </cell>
          <cell r="I26">
            <v>307</v>
          </cell>
          <cell r="J26">
            <v>4430.03</v>
          </cell>
          <cell r="K26">
            <v>309</v>
          </cell>
          <cell r="L26">
            <v>23516.86</v>
          </cell>
        </row>
        <row r="27">
          <cell r="B27" t="str">
            <v>DCB BANK</v>
          </cell>
          <cell r="C27">
            <v>399</v>
          </cell>
          <cell r="D27">
            <v>1542.56</v>
          </cell>
          <cell r="E27">
            <v>10</v>
          </cell>
          <cell r="F27">
            <v>16.79</v>
          </cell>
          <cell r="G27">
            <v>1782</v>
          </cell>
          <cell r="H27">
            <v>39678.449999999997</v>
          </cell>
          <cell r="I27">
            <v>83</v>
          </cell>
          <cell r="J27">
            <v>0</v>
          </cell>
          <cell r="K27">
            <v>7957</v>
          </cell>
          <cell r="L27">
            <v>68940</v>
          </cell>
        </row>
        <row r="28">
          <cell r="B28" t="str">
            <v>DHANLAXMI BANK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1</v>
          </cell>
          <cell r="H28">
            <v>14.06</v>
          </cell>
          <cell r="I28">
            <v>0</v>
          </cell>
          <cell r="J28">
            <v>0</v>
          </cell>
          <cell r="K28">
            <v>645</v>
          </cell>
          <cell r="L28">
            <v>2443.9699999999998</v>
          </cell>
        </row>
        <row r="29">
          <cell r="B29" t="str">
            <v>FEDERAL BANK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158</v>
          </cell>
          <cell r="H29">
            <v>6075.38</v>
          </cell>
          <cell r="I29">
            <v>544</v>
          </cell>
          <cell r="J29">
            <v>739.93</v>
          </cell>
          <cell r="K29">
            <v>5447</v>
          </cell>
          <cell r="L29">
            <v>209352.03</v>
          </cell>
        </row>
        <row r="30">
          <cell r="B30" t="str">
            <v>HDFC BANK</v>
          </cell>
          <cell r="C30">
            <v>19193</v>
          </cell>
          <cell r="D30">
            <v>265393.40000000002</v>
          </cell>
          <cell r="E30">
            <v>13</v>
          </cell>
          <cell r="F30">
            <v>54.16</v>
          </cell>
          <cell r="G30">
            <v>61057</v>
          </cell>
          <cell r="H30">
            <v>1185976.56</v>
          </cell>
          <cell r="I30">
            <v>240005</v>
          </cell>
          <cell r="J30">
            <v>1135163.0900000001</v>
          </cell>
          <cell r="K30">
            <v>1560447</v>
          </cell>
          <cell r="L30">
            <v>2108458.27</v>
          </cell>
        </row>
        <row r="31">
          <cell r="B31" t="str">
            <v>ICICI BANK</v>
          </cell>
          <cell r="C31">
            <v>0</v>
          </cell>
          <cell r="D31">
            <v>0</v>
          </cell>
          <cell r="E31">
            <v>624</v>
          </cell>
          <cell r="F31">
            <v>19114.75</v>
          </cell>
          <cell r="G31">
            <v>27110</v>
          </cell>
          <cell r="H31">
            <v>728081.21</v>
          </cell>
          <cell r="I31">
            <v>97397</v>
          </cell>
          <cell r="J31">
            <v>422125.43</v>
          </cell>
          <cell r="K31">
            <v>510753</v>
          </cell>
          <cell r="L31">
            <v>1412226.63</v>
          </cell>
        </row>
        <row r="32">
          <cell r="B32" t="str">
            <v>IDBI BANK</v>
          </cell>
          <cell r="C32">
            <v>2</v>
          </cell>
          <cell r="D32">
            <v>3.43</v>
          </cell>
          <cell r="E32">
            <v>88</v>
          </cell>
          <cell r="F32">
            <v>3066.03</v>
          </cell>
          <cell r="G32">
            <v>3366</v>
          </cell>
          <cell r="H32">
            <v>103461.61</v>
          </cell>
          <cell r="I32">
            <v>1086</v>
          </cell>
          <cell r="J32">
            <v>17058.509999999998</v>
          </cell>
          <cell r="K32">
            <v>15319</v>
          </cell>
          <cell r="L32">
            <v>175339.36</v>
          </cell>
        </row>
        <row r="33">
          <cell r="B33" t="str">
            <v>IDFC FIRST BANK</v>
          </cell>
          <cell r="C33">
            <v>81</v>
          </cell>
          <cell r="D33">
            <v>239.97</v>
          </cell>
          <cell r="E33">
            <v>105</v>
          </cell>
          <cell r="F33">
            <v>2236.33</v>
          </cell>
          <cell r="G33">
            <v>6181</v>
          </cell>
          <cell r="H33">
            <v>93748.91</v>
          </cell>
          <cell r="I33">
            <v>92005</v>
          </cell>
          <cell r="J33">
            <v>114055.96</v>
          </cell>
          <cell r="K33">
            <v>426361</v>
          </cell>
          <cell r="L33">
            <v>346879.48</v>
          </cell>
        </row>
        <row r="34">
          <cell r="B34" t="str">
            <v>INDUSIND BANK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3273</v>
          </cell>
          <cell r="H34">
            <v>38135.35</v>
          </cell>
          <cell r="I34">
            <v>0</v>
          </cell>
          <cell r="J34">
            <v>0</v>
          </cell>
          <cell r="K34">
            <v>224234</v>
          </cell>
          <cell r="L34">
            <v>620790.39</v>
          </cell>
        </row>
        <row r="35">
          <cell r="B35" t="str">
            <v>J &amp; K BANK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39</v>
          </cell>
          <cell r="H35">
            <v>799.7</v>
          </cell>
          <cell r="I35">
            <v>651</v>
          </cell>
          <cell r="J35">
            <v>4645.9799999999996</v>
          </cell>
          <cell r="K35">
            <v>79</v>
          </cell>
          <cell r="L35">
            <v>232.29</v>
          </cell>
        </row>
        <row r="36">
          <cell r="B36" t="str">
            <v>KARNATAKA BANK</v>
          </cell>
          <cell r="C36">
            <v>11</v>
          </cell>
          <cell r="D36">
            <v>3884.98</v>
          </cell>
          <cell r="E36">
            <v>1</v>
          </cell>
          <cell r="F36">
            <v>80.3</v>
          </cell>
          <cell r="G36">
            <v>81</v>
          </cell>
          <cell r="H36">
            <v>2329.77</v>
          </cell>
          <cell r="I36">
            <v>307</v>
          </cell>
          <cell r="J36">
            <v>3434.62</v>
          </cell>
          <cell r="K36">
            <v>584</v>
          </cell>
          <cell r="L36">
            <v>7970.05</v>
          </cell>
        </row>
        <row r="37">
          <cell r="B37" t="str">
            <v>KARUR VYSYA BANK</v>
          </cell>
          <cell r="C37">
            <v>1</v>
          </cell>
          <cell r="D37">
            <v>8.9</v>
          </cell>
          <cell r="E37">
            <v>0</v>
          </cell>
          <cell r="F37">
            <v>0</v>
          </cell>
          <cell r="G37">
            <v>83</v>
          </cell>
          <cell r="H37">
            <v>4435.37</v>
          </cell>
          <cell r="I37">
            <v>128</v>
          </cell>
          <cell r="J37">
            <v>1209.42</v>
          </cell>
          <cell r="K37">
            <v>41</v>
          </cell>
          <cell r="L37">
            <v>1017.85</v>
          </cell>
        </row>
        <row r="38">
          <cell r="B38" t="str">
            <v>KOTAK MAHINDRA BANK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74561</v>
          </cell>
          <cell r="L38">
            <v>811586.82</v>
          </cell>
        </row>
        <row r="39">
          <cell r="B39" t="str">
            <v>DBS BANK INDIA (E-LVB)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169</v>
          </cell>
          <cell r="L39">
            <v>13933.07</v>
          </cell>
        </row>
        <row r="40">
          <cell r="B40" t="str">
            <v>RBL BANK</v>
          </cell>
          <cell r="C40">
            <v>78</v>
          </cell>
          <cell r="D40">
            <v>153.61000000000001</v>
          </cell>
          <cell r="E40">
            <v>0</v>
          </cell>
          <cell r="F40">
            <v>0</v>
          </cell>
          <cell r="G40">
            <v>222</v>
          </cell>
          <cell r="H40">
            <v>15281.46</v>
          </cell>
          <cell r="I40">
            <v>182</v>
          </cell>
          <cell r="J40">
            <v>119.4</v>
          </cell>
          <cell r="K40">
            <v>14159</v>
          </cell>
          <cell r="L40">
            <v>22492.57</v>
          </cell>
        </row>
        <row r="41">
          <cell r="B41" t="str">
            <v>SOUTH INDIAN BANK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14</v>
          </cell>
          <cell r="H41">
            <v>710.43</v>
          </cell>
          <cell r="I41">
            <v>234</v>
          </cell>
          <cell r="J41">
            <v>963.68</v>
          </cell>
          <cell r="K41">
            <v>194</v>
          </cell>
          <cell r="L41">
            <v>17585.87</v>
          </cell>
        </row>
        <row r="42">
          <cell r="B42" t="str">
            <v>TAMILNAD MERCANTILE BANK</v>
          </cell>
          <cell r="C42">
            <v>0</v>
          </cell>
          <cell r="D42">
            <v>0</v>
          </cell>
          <cell r="E42">
            <v>1</v>
          </cell>
          <cell r="F42">
            <v>4.9800000000000004</v>
          </cell>
          <cell r="G42">
            <v>40</v>
          </cell>
          <cell r="H42">
            <v>716.77</v>
          </cell>
          <cell r="I42">
            <v>125</v>
          </cell>
          <cell r="J42">
            <v>1073.03</v>
          </cell>
          <cell r="K42">
            <v>26</v>
          </cell>
          <cell r="L42">
            <v>1429.27</v>
          </cell>
        </row>
        <row r="43">
          <cell r="B43" t="str">
            <v>YES BANK</v>
          </cell>
          <cell r="C43">
            <v>0</v>
          </cell>
          <cell r="D43">
            <v>0</v>
          </cell>
          <cell r="E43">
            <v>81</v>
          </cell>
          <cell r="F43">
            <v>2299.7199999999998</v>
          </cell>
          <cell r="G43">
            <v>1435</v>
          </cell>
          <cell r="H43">
            <v>50987.41</v>
          </cell>
          <cell r="I43">
            <v>15562</v>
          </cell>
          <cell r="J43">
            <v>49256.46</v>
          </cell>
          <cell r="K43">
            <v>83309</v>
          </cell>
          <cell r="L43">
            <v>222062.5</v>
          </cell>
        </row>
        <row r="44">
          <cell r="B44" t="str">
            <v>THE NAINITAL BANK LTD</v>
          </cell>
          <cell r="C44">
            <v>0</v>
          </cell>
          <cell r="D44">
            <v>0</v>
          </cell>
          <cell r="E44">
            <v>1</v>
          </cell>
          <cell r="F44">
            <v>37.479999999999997</v>
          </cell>
          <cell r="G44">
            <v>74</v>
          </cell>
          <cell r="H44">
            <v>1550.81</v>
          </cell>
          <cell r="I44">
            <v>385</v>
          </cell>
          <cell r="J44">
            <v>2286.06</v>
          </cell>
          <cell r="K44">
            <v>17</v>
          </cell>
          <cell r="L44">
            <v>187.13</v>
          </cell>
        </row>
        <row r="45">
          <cell r="B45" t="str">
            <v>MUFG BANK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STANDARD CHARTERED BANK LTD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B47" t="str">
            <v>HSBC BANK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B48" t="str">
            <v>Sub Total</v>
          </cell>
          <cell r="C48">
            <v>19765</v>
          </cell>
          <cell r="D48">
            <v>271226.84999999998</v>
          </cell>
          <cell r="E48">
            <v>1058</v>
          </cell>
          <cell r="F48">
            <v>31273.71</v>
          </cell>
          <cell r="G48">
            <v>114306</v>
          </cell>
          <cell r="H48">
            <v>2537967.5699999998</v>
          </cell>
          <cell r="I48">
            <v>783538</v>
          </cell>
          <cell r="J48">
            <v>1999493.96</v>
          </cell>
          <cell r="K48">
            <v>3144416</v>
          </cell>
          <cell r="L48">
            <v>7473298.0599999996</v>
          </cell>
        </row>
        <row r="49">
          <cell r="B49" t="str">
            <v>REGIONAL RURAL BANKS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</row>
        <row r="50">
          <cell r="B50" t="str">
            <v>RAJASTHAN GRAMIN BANK</v>
          </cell>
          <cell r="C50">
            <v>0</v>
          </cell>
          <cell r="D50">
            <v>0</v>
          </cell>
          <cell r="E50">
            <v>92</v>
          </cell>
          <cell r="F50">
            <v>2579.9699999999998</v>
          </cell>
          <cell r="G50">
            <v>7769</v>
          </cell>
          <cell r="H50">
            <v>193220.93</v>
          </cell>
          <cell r="I50">
            <v>30107</v>
          </cell>
          <cell r="J50">
            <v>198001.91</v>
          </cell>
          <cell r="K50">
            <v>82187</v>
          </cell>
          <cell r="L50">
            <v>449756.69</v>
          </cell>
        </row>
        <row r="51">
          <cell r="B51" t="str">
            <v>Sub Total</v>
          </cell>
          <cell r="C51">
            <v>0</v>
          </cell>
          <cell r="D51">
            <v>0</v>
          </cell>
          <cell r="E51">
            <v>92</v>
          </cell>
          <cell r="F51">
            <v>2579.9699999999998</v>
          </cell>
          <cell r="G51">
            <v>7769</v>
          </cell>
          <cell r="H51">
            <v>193220.93</v>
          </cell>
          <cell r="I51">
            <v>30107</v>
          </cell>
          <cell r="J51">
            <v>198001.91</v>
          </cell>
          <cell r="K51">
            <v>82187</v>
          </cell>
          <cell r="L51">
            <v>449756.69</v>
          </cell>
        </row>
        <row r="52">
          <cell r="B52" t="str">
            <v>COOPERATIVE SECTOR BANKS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</row>
        <row r="53">
          <cell r="B53" t="str">
            <v>RAJASTHAN STATE COOPERATIVE BANK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2062</v>
          </cell>
          <cell r="H53">
            <v>16627.22</v>
          </cell>
          <cell r="I53">
            <v>2470</v>
          </cell>
          <cell r="J53">
            <v>9324.82</v>
          </cell>
          <cell r="K53">
            <v>30627</v>
          </cell>
          <cell r="L53">
            <v>259647.25</v>
          </cell>
        </row>
        <row r="54">
          <cell r="B54" t="str">
            <v>RAJASTHAN STATE LAND DEVELOPMENT BANK</v>
          </cell>
          <cell r="C54">
            <v>1657</v>
          </cell>
          <cell r="D54">
            <v>2056.36</v>
          </cell>
          <cell r="E54">
            <v>16</v>
          </cell>
          <cell r="F54">
            <v>160.85</v>
          </cell>
          <cell r="G54">
            <v>233</v>
          </cell>
          <cell r="H54">
            <v>500.44</v>
          </cell>
          <cell r="I54">
            <v>41</v>
          </cell>
          <cell r="J54">
            <v>102.13</v>
          </cell>
          <cell r="K54">
            <v>4056</v>
          </cell>
          <cell r="L54">
            <v>3044.1</v>
          </cell>
        </row>
        <row r="55">
          <cell r="B55" t="str">
            <v>Sub Total</v>
          </cell>
          <cell r="C55">
            <v>1657</v>
          </cell>
          <cell r="D55">
            <v>2056.36</v>
          </cell>
          <cell r="E55">
            <v>16</v>
          </cell>
          <cell r="F55">
            <v>160.85</v>
          </cell>
          <cell r="G55">
            <v>2295</v>
          </cell>
          <cell r="H55">
            <v>17127.66</v>
          </cell>
          <cell r="I55">
            <v>2511</v>
          </cell>
          <cell r="J55">
            <v>9426.9500000000007</v>
          </cell>
          <cell r="K55">
            <v>34683</v>
          </cell>
          <cell r="L55">
            <v>262691.34999999998</v>
          </cell>
        </row>
        <row r="56">
          <cell r="B56" t="str">
            <v>SMALL FINANCE BANK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</row>
        <row r="57">
          <cell r="B57" t="str">
            <v>AU SMALL FIN.BANK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3921</v>
          </cell>
          <cell r="H57">
            <v>69179.89</v>
          </cell>
          <cell r="I57">
            <v>21784</v>
          </cell>
          <cell r="J57">
            <v>26344.65</v>
          </cell>
          <cell r="K57">
            <v>773510</v>
          </cell>
          <cell r="L57">
            <v>1180780.4099999999</v>
          </cell>
        </row>
        <row r="58">
          <cell r="B58" t="str">
            <v>EQUITAS SMALL FIN. BANK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349</v>
          </cell>
          <cell r="H58">
            <v>4300.22</v>
          </cell>
          <cell r="I58">
            <v>0</v>
          </cell>
          <cell r="J58">
            <v>0</v>
          </cell>
          <cell r="K58">
            <v>18933</v>
          </cell>
          <cell r="L58">
            <v>78090.789999999994</v>
          </cell>
        </row>
        <row r="59">
          <cell r="B59" t="str">
            <v>UJJIVAN SMALL FIN. BANK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2914</v>
          </cell>
          <cell r="H59">
            <v>24623.599999999999</v>
          </cell>
          <cell r="I59">
            <v>107</v>
          </cell>
          <cell r="J59">
            <v>110.7</v>
          </cell>
          <cell r="K59">
            <v>14565</v>
          </cell>
          <cell r="L59">
            <v>15144.78</v>
          </cell>
        </row>
        <row r="60">
          <cell r="B60" t="str">
            <v>JANA SMALL FIN. BANK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564</v>
          </cell>
          <cell r="H60">
            <v>10584.91</v>
          </cell>
          <cell r="I60">
            <v>0</v>
          </cell>
          <cell r="J60">
            <v>0</v>
          </cell>
          <cell r="K60">
            <v>6859</v>
          </cell>
          <cell r="L60">
            <v>22302.92</v>
          </cell>
        </row>
        <row r="61">
          <cell r="B61" t="str">
            <v>CAPITAL SMALL FIN. BANK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30</v>
          </cell>
          <cell r="H61">
            <v>500.76</v>
          </cell>
          <cell r="I61">
            <v>0</v>
          </cell>
          <cell r="J61">
            <v>0</v>
          </cell>
          <cell r="K61">
            <v>263</v>
          </cell>
          <cell r="L61">
            <v>2587.5</v>
          </cell>
        </row>
        <row r="62">
          <cell r="B62" t="str">
            <v>UTKARSH SMALL FIN. BANK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2494</v>
          </cell>
          <cell r="L62">
            <v>13845.83</v>
          </cell>
        </row>
        <row r="63">
          <cell r="B63" t="str">
            <v>UNITY SMALL FINANCE BANK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8631</v>
          </cell>
          <cell r="L63">
            <v>4150.46</v>
          </cell>
        </row>
        <row r="64">
          <cell r="B64" t="str">
            <v>ESAF SMALL FIN. BANK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237</v>
          </cell>
          <cell r="L64">
            <v>9936.14</v>
          </cell>
        </row>
        <row r="65">
          <cell r="B65" t="str">
            <v>SURYODAY SMALL FIN. BANK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1</v>
          </cell>
          <cell r="H65">
            <v>18.45</v>
          </cell>
          <cell r="I65">
            <v>102</v>
          </cell>
          <cell r="J65">
            <v>91.08</v>
          </cell>
          <cell r="K65">
            <v>1074</v>
          </cell>
          <cell r="L65">
            <v>6024.11</v>
          </cell>
        </row>
        <row r="66">
          <cell r="B66" t="str">
            <v>Sub Total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7779</v>
          </cell>
          <cell r="H66">
            <v>109207.84</v>
          </cell>
          <cell r="I66">
            <v>21993</v>
          </cell>
          <cell r="J66">
            <v>26546.43</v>
          </cell>
          <cell r="K66">
            <v>826566</v>
          </cell>
          <cell r="L66">
            <v>1332862.92</v>
          </cell>
        </row>
        <row r="67">
          <cell r="B67" t="str">
            <v>PAYMENT BANKS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</row>
        <row r="68">
          <cell r="B68" t="str">
            <v>FINO PAYMENTS BANK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B69" t="str">
            <v>AIRTEL PAYMENTS BANK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B70" t="str">
            <v>INDIA POST PAYMENTS BANK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B71" t="str">
            <v>Sub Total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B72" t="str">
            <v>Grand Total</v>
          </cell>
          <cell r="C72">
            <v>22891</v>
          </cell>
          <cell r="D72">
            <v>757591.84</v>
          </cell>
          <cell r="E72">
            <v>6930</v>
          </cell>
          <cell r="F72">
            <v>177153.34</v>
          </cell>
          <cell r="G72">
            <v>381809</v>
          </cell>
          <cell r="H72">
            <v>7269160.8399999999</v>
          </cell>
          <cell r="I72">
            <v>1374991</v>
          </cell>
          <cell r="J72">
            <v>3703147.24</v>
          </cell>
          <cell r="K72">
            <v>5590865</v>
          </cell>
          <cell r="L72">
            <v>19970631.5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P Summery 31.12.2025"/>
      <sheetName val="ACP BANK AGRI"/>
      <sheetName val="ACP BANK MSME"/>
      <sheetName val="ACP BANK OPS "/>
      <sheetName val="BANK NPS"/>
      <sheetName val="District ACP SUMMERY"/>
      <sheetName val="District AGRI"/>
      <sheetName val="District MSME"/>
      <sheetName val="District OPS"/>
      <sheetName val="District NPS"/>
    </sheetNames>
    <sheetDataSet>
      <sheetData sheetId="0"/>
      <sheetData sheetId="1">
        <row r="11">
          <cell r="O11">
            <v>599232</v>
          </cell>
          <cell r="P11">
            <v>1576306</v>
          </cell>
        </row>
        <row r="12">
          <cell r="O12">
            <v>84038</v>
          </cell>
          <cell r="P12">
            <v>219754</v>
          </cell>
        </row>
        <row r="13">
          <cell r="O13">
            <v>6279</v>
          </cell>
          <cell r="P13">
            <v>15600</v>
          </cell>
        </row>
        <row r="14">
          <cell r="O14">
            <v>57466</v>
          </cell>
          <cell r="P14">
            <v>221404</v>
          </cell>
        </row>
        <row r="15">
          <cell r="O15">
            <v>127717</v>
          </cell>
          <cell r="P15">
            <v>247155</v>
          </cell>
        </row>
        <row r="16">
          <cell r="O16">
            <v>19752</v>
          </cell>
          <cell r="P16">
            <v>73524</v>
          </cell>
        </row>
        <row r="17">
          <cell r="O17">
            <v>8489</v>
          </cell>
          <cell r="P17">
            <v>42734</v>
          </cell>
        </row>
        <row r="18">
          <cell r="O18">
            <v>325113</v>
          </cell>
          <cell r="P18">
            <v>1226018</v>
          </cell>
        </row>
        <row r="19">
          <cell r="O19">
            <v>12212</v>
          </cell>
          <cell r="P19">
            <v>50772</v>
          </cell>
        </row>
        <row r="20">
          <cell r="O20">
            <v>127427</v>
          </cell>
          <cell r="P20">
            <v>417286</v>
          </cell>
        </row>
        <row r="21">
          <cell r="O21">
            <v>31402</v>
          </cell>
          <cell r="P21">
            <v>183805</v>
          </cell>
        </row>
        <row r="22">
          <cell r="O22">
            <v>533881</v>
          </cell>
          <cell r="P22">
            <v>1556076</v>
          </cell>
        </row>
        <row r="25">
          <cell r="O25">
            <v>90181</v>
          </cell>
          <cell r="P25">
            <v>398597</v>
          </cell>
        </row>
        <row r="26">
          <cell r="O26">
            <v>34236</v>
          </cell>
          <cell r="P26">
            <v>45324</v>
          </cell>
        </row>
        <row r="27">
          <cell r="O27">
            <v>829</v>
          </cell>
          <cell r="P27">
            <v>3935</v>
          </cell>
        </row>
        <row r="28">
          <cell r="O28">
            <v>0</v>
          </cell>
          <cell r="P28">
            <v>0</v>
          </cell>
        </row>
        <row r="29">
          <cell r="O29">
            <v>17364</v>
          </cell>
          <cell r="P29">
            <v>48418</v>
          </cell>
        </row>
        <row r="30">
          <cell r="O30">
            <v>0</v>
          </cell>
          <cell r="P30">
            <v>0</v>
          </cell>
        </row>
        <row r="31">
          <cell r="O31">
            <v>942</v>
          </cell>
          <cell r="P31">
            <v>5957</v>
          </cell>
        </row>
        <row r="32">
          <cell r="O32">
            <v>187450</v>
          </cell>
          <cell r="P32">
            <v>1016274</v>
          </cell>
        </row>
        <row r="33">
          <cell r="O33">
            <v>181778</v>
          </cell>
          <cell r="P33">
            <v>776119</v>
          </cell>
        </row>
        <row r="34">
          <cell r="O34">
            <v>20138</v>
          </cell>
          <cell r="P34">
            <v>50257</v>
          </cell>
        </row>
        <row r="35">
          <cell r="O35">
            <v>39402</v>
          </cell>
          <cell r="P35">
            <v>81877</v>
          </cell>
        </row>
        <row r="36">
          <cell r="O36">
            <v>94272</v>
          </cell>
          <cell r="P36">
            <v>139202</v>
          </cell>
        </row>
        <row r="37">
          <cell r="O37">
            <v>4</v>
          </cell>
          <cell r="P37">
            <v>1157</v>
          </cell>
        </row>
        <row r="38">
          <cell r="O38">
            <v>161</v>
          </cell>
          <cell r="P38">
            <v>5505</v>
          </cell>
        </row>
        <row r="39">
          <cell r="O39">
            <v>6</v>
          </cell>
          <cell r="P39">
            <v>0</v>
          </cell>
        </row>
        <row r="40">
          <cell r="O40">
            <v>27967</v>
          </cell>
          <cell r="P40">
            <v>470004</v>
          </cell>
        </row>
        <row r="41">
          <cell r="O41">
            <v>6567</v>
          </cell>
          <cell r="P41">
            <v>20575</v>
          </cell>
        </row>
        <row r="42">
          <cell r="O42">
            <v>126180</v>
          </cell>
          <cell r="P42">
            <v>86932</v>
          </cell>
        </row>
        <row r="43">
          <cell r="O43">
            <v>111</v>
          </cell>
          <cell r="P43">
            <v>250</v>
          </cell>
        </row>
        <row r="44">
          <cell r="O44">
            <v>0</v>
          </cell>
          <cell r="P44">
            <v>0</v>
          </cell>
        </row>
        <row r="45">
          <cell r="O45">
            <v>36414</v>
          </cell>
          <cell r="P45">
            <v>164308</v>
          </cell>
        </row>
        <row r="46">
          <cell r="O46">
            <v>3</v>
          </cell>
          <cell r="P46">
            <v>8</v>
          </cell>
        </row>
        <row r="50">
          <cell r="O50">
            <v>1502463</v>
          </cell>
          <cell r="P50">
            <v>2336913</v>
          </cell>
        </row>
        <row r="53">
          <cell r="O53">
            <v>3231377</v>
          </cell>
          <cell r="P53">
            <v>1838500</v>
          </cell>
        </row>
        <row r="54">
          <cell r="O54">
            <v>2849</v>
          </cell>
          <cell r="P54">
            <v>8581</v>
          </cell>
        </row>
        <row r="57">
          <cell r="O57">
            <v>71254</v>
          </cell>
          <cell r="P57">
            <v>197895</v>
          </cell>
        </row>
        <row r="58">
          <cell r="O58">
            <v>9594</v>
          </cell>
          <cell r="P58">
            <v>7272</v>
          </cell>
        </row>
        <row r="59">
          <cell r="O59">
            <v>19195</v>
          </cell>
          <cell r="P59">
            <v>16188</v>
          </cell>
        </row>
        <row r="60">
          <cell r="O60">
            <v>31595</v>
          </cell>
          <cell r="P60">
            <v>26712</v>
          </cell>
        </row>
        <row r="61">
          <cell r="O61">
            <v>7367</v>
          </cell>
          <cell r="P61">
            <v>3994</v>
          </cell>
        </row>
        <row r="62">
          <cell r="O62">
            <v>63</v>
          </cell>
          <cell r="P62">
            <v>516</v>
          </cell>
        </row>
        <row r="63">
          <cell r="O63">
            <v>5659</v>
          </cell>
          <cell r="P63">
            <v>3895</v>
          </cell>
        </row>
        <row r="64">
          <cell r="O64">
            <v>1561</v>
          </cell>
          <cell r="P64">
            <v>1289</v>
          </cell>
        </row>
        <row r="65">
          <cell r="O65">
            <v>26617</v>
          </cell>
          <cell r="P65">
            <v>16401</v>
          </cell>
        </row>
      </sheetData>
      <sheetData sheetId="2">
        <row r="11">
          <cell r="G11">
            <v>0</v>
          </cell>
          <cell r="H11">
            <v>0</v>
          </cell>
          <cell r="I11">
            <v>254</v>
          </cell>
          <cell r="J11">
            <v>171622</v>
          </cell>
          <cell r="K11">
            <v>67401</v>
          </cell>
          <cell r="L11">
            <v>1214209</v>
          </cell>
        </row>
        <row r="12">
          <cell r="G12">
            <v>0</v>
          </cell>
          <cell r="H12">
            <v>0</v>
          </cell>
          <cell r="I12">
            <v>213</v>
          </cell>
          <cell r="J12">
            <v>17033</v>
          </cell>
          <cell r="K12">
            <v>9207</v>
          </cell>
          <cell r="L12">
            <v>169711</v>
          </cell>
        </row>
        <row r="13">
          <cell r="G13">
            <v>0</v>
          </cell>
          <cell r="H13">
            <v>0</v>
          </cell>
          <cell r="I13">
            <v>30</v>
          </cell>
          <cell r="J13">
            <v>13656</v>
          </cell>
          <cell r="K13">
            <v>5598</v>
          </cell>
          <cell r="L13">
            <v>57095</v>
          </cell>
        </row>
        <row r="14">
          <cell r="G14">
            <v>37</v>
          </cell>
          <cell r="H14">
            <v>5201</v>
          </cell>
          <cell r="I14">
            <v>28</v>
          </cell>
          <cell r="J14">
            <v>23707</v>
          </cell>
          <cell r="K14">
            <v>11471</v>
          </cell>
          <cell r="L14">
            <v>296916</v>
          </cell>
        </row>
        <row r="15">
          <cell r="G15">
            <v>35</v>
          </cell>
          <cell r="H15">
            <v>4601</v>
          </cell>
          <cell r="I15">
            <v>22</v>
          </cell>
          <cell r="J15">
            <v>14412</v>
          </cell>
          <cell r="K15">
            <v>8365</v>
          </cell>
          <cell r="L15">
            <v>178019</v>
          </cell>
        </row>
        <row r="16">
          <cell r="G16">
            <v>0</v>
          </cell>
          <cell r="H16">
            <v>0</v>
          </cell>
          <cell r="I16">
            <v>61</v>
          </cell>
          <cell r="J16">
            <v>43858</v>
          </cell>
          <cell r="K16">
            <v>4456</v>
          </cell>
          <cell r="L16">
            <v>145910</v>
          </cell>
        </row>
        <row r="17">
          <cell r="G17">
            <v>0</v>
          </cell>
          <cell r="H17">
            <v>0</v>
          </cell>
          <cell r="I17">
            <v>10</v>
          </cell>
          <cell r="J17">
            <v>16740</v>
          </cell>
          <cell r="K17">
            <v>3357</v>
          </cell>
          <cell r="L17">
            <v>50431</v>
          </cell>
        </row>
        <row r="18">
          <cell r="G18">
            <v>0</v>
          </cell>
          <cell r="H18">
            <v>0</v>
          </cell>
          <cell r="I18">
            <v>284</v>
          </cell>
          <cell r="J18">
            <v>218021</v>
          </cell>
          <cell r="K18">
            <v>28992</v>
          </cell>
          <cell r="L18">
            <v>1197940</v>
          </cell>
        </row>
        <row r="19">
          <cell r="G19">
            <v>0</v>
          </cell>
          <cell r="H19">
            <v>0</v>
          </cell>
          <cell r="I19">
            <v>2</v>
          </cell>
          <cell r="J19">
            <v>1069</v>
          </cell>
          <cell r="K19">
            <v>2238</v>
          </cell>
          <cell r="L19">
            <v>41555</v>
          </cell>
        </row>
        <row r="20">
          <cell r="G20">
            <v>0</v>
          </cell>
          <cell r="H20">
            <v>0</v>
          </cell>
          <cell r="I20">
            <v>123</v>
          </cell>
          <cell r="J20">
            <v>80019</v>
          </cell>
          <cell r="K20">
            <v>19179</v>
          </cell>
          <cell r="L20">
            <v>469848</v>
          </cell>
        </row>
        <row r="21">
          <cell r="G21">
            <v>0</v>
          </cell>
          <cell r="H21">
            <v>0</v>
          </cell>
          <cell r="I21">
            <v>5</v>
          </cell>
          <cell r="J21">
            <v>8694</v>
          </cell>
          <cell r="K21">
            <v>11386</v>
          </cell>
          <cell r="L21">
            <v>306630</v>
          </cell>
        </row>
        <row r="22">
          <cell r="G22">
            <v>34506</v>
          </cell>
          <cell r="H22">
            <v>59026</v>
          </cell>
          <cell r="I22">
            <v>723</v>
          </cell>
          <cell r="J22">
            <v>388818</v>
          </cell>
          <cell r="K22">
            <v>96010</v>
          </cell>
          <cell r="L22">
            <v>2193937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3</v>
          </cell>
          <cell r="L25">
            <v>265</v>
          </cell>
        </row>
        <row r="26">
          <cell r="G26">
            <v>0</v>
          </cell>
          <cell r="H26">
            <v>0</v>
          </cell>
          <cell r="I26">
            <v>128</v>
          </cell>
          <cell r="J26">
            <v>19503</v>
          </cell>
          <cell r="K26">
            <v>628</v>
          </cell>
          <cell r="L26">
            <v>48444</v>
          </cell>
        </row>
        <row r="27">
          <cell r="G27">
            <v>0</v>
          </cell>
          <cell r="H27">
            <v>0</v>
          </cell>
          <cell r="I27">
            <v>2</v>
          </cell>
          <cell r="J27">
            <v>2545</v>
          </cell>
          <cell r="K27">
            <v>30</v>
          </cell>
          <cell r="L27">
            <v>3786</v>
          </cell>
        </row>
        <row r="28">
          <cell r="G28">
            <v>0</v>
          </cell>
          <cell r="H28">
            <v>0</v>
          </cell>
          <cell r="I28">
            <v>4</v>
          </cell>
          <cell r="J28">
            <v>3598</v>
          </cell>
          <cell r="K28">
            <v>30</v>
          </cell>
          <cell r="L28">
            <v>4632</v>
          </cell>
        </row>
        <row r="29">
          <cell r="G29">
            <v>0</v>
          </cell>
          <cell r="H29">
            <v>0</v>
          </cell>
          <cell r="I29">
            <v>3</v>
          </cell>
          <cell r="J29">
            <v>2100</v>
          </cell>
          <cell r="K29">
            <v>200</v>
          </cell>
          <cell r="L29">
            <v>32641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3</v>
          </cell>
          <cell r="L30">
            <v>16</v>
          </cell>
        </row>
        <row r="31">
          <cell r="G31">
            <v>6</v>
          </cell>
          <cell r="H31">
            <v>11</v>
          </cell>
          <cell r="I31">
            <v>138</v>
          </cell>
          <cell r="J31">
            <v>10832</v>
          </cell>
          <cell r="K31">
            <v>491</v>
          </cell>
          <cell r="L31">
            <v>28169</v>
          </cell>
        </row>
        <row r="32">
          <cell r="G32">
            <v>0</v>
          </cell>
          <cell r="H32">
            <v>0</v>
          </cell>
          <cell r="I32">
            <v>2</v>
          </cell>
          <cell r="J32">
            <v>0</v>
          </cell>
          <cell r="K32">
            <v>18</v>
          </cell>
          <cell r="L32">
            <v>275</v>
          </cell>
        </row>
        <row r="33">
          <cell r="G33">
            <v>0</v>
          </cell>
          <cell r="H33">
            <v>0</v>
          </cell>
          <cell r="I33">
            <v>1</v>
          </cell>
          <cell r="J33">
            <v>0</v>
          </cell>
          <cell r="K33">
            <v>169</v>
          </cell>
          <cell r="L33">
            <v>21833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107</v>
          </cell>
          <cell r="L34">
            <v>2943</v>
          </cell>
        </row>
        <row r="35">
          <cell r="G35">
            <v>0</v>
          </cell>
          <cell r="H35">
            <v>0</v>
          </cell>
          <cell r="I35">
            <v>21</v>
          </cell>
          <cell r="J35">
            <v>5491</v>
          </cell>
          <cell r="K35">
            <v>408</v>
          </cell>
          <cell r="L35">
            <v>38408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10</v>
          </cell>
          <cell r="L36">
            <v>76</v>
          </cell>
        </row>
        <row r="37">
          <cell r="G37">
            <v>0</v>
          </cell>
          <cell r="H37">
            <v>0</v>
          </cell>
          <cell r="I37">
            <v>173</v>
          </cell>
          <cell r="J37">
            <v>5813</v>
          </cell>
          <cell r="K37">
            <v>5289</v>
          </cell>
          <cell r="L37">
            <v>196920</v>
          </cell>
        </row>
        <row r="38">
          <cell r="G38">
            <v>0</v>
          </cell>
          <cell r="H38">
            <v>0</v>
          </cell>
          <cell r="I38">
            <v>1668</v>
          </cell>
          <cell r="J38">
            <v>342260</v>
          </cell>
          <cell r="K38">
            <v>41174</v>
          </cell>
          <cell r="L38">
            <v>3151197</v>
          </cell>
        </row>
        <row r="39">
          <cell r="G39">
            <v>0</v>
          </cell>
          <cell r="H39">
            <v>0</v>
          </cell>
          <cell r="I39">
            <v>16</v>
          </cell>
          <cell r="J39">
            <v>7945</v>
          </cell>
          <cell r="K39">
            <v>4864</v>
          </cell>
          <cell r="L39">
            <v>92709</v>
          </cell>
        </row>
        <row r="40">
          <cell r="G40">
            <v>2</v>
          </cell>
          <cell r="I40">
            <v>101</v>
          </cell>
          <cell r="J40">
            <v>4551</v>
          </cell>
          <cell r="K40">
            <v>78167</v>
          </cell>
          <cell r="L40">
            <v>120987</v>
          </cell>
        </row>
        <row r="41">
          <cell r="G41">
            <v>0</v>
          </cell>
          <cell r="H41">
            <v>0</v>
          </cell>
          <cell r="I41">
            <v>3819</v>
          </cell>
          <cell r="J41">
            <v>787566</v>
          </cell>
          <cell r="K41">
            <v>46557</v>
          </cell>
          <cell r="L41">
            <v>3247788</v>
          </cell>
        </row>
        <row r="42">
          <cell r="G42">
            <v>0</v>
          </cell>
          <cell r="H42">
            <v>0</v>
          </cell>
          <cell r="I42">
            <v>116</v>
          </cell>
          <cell r="J42">
            <v>50002</v>
          </cell>
          <cell r="K42">
            <v>21105</v>
          </cell>
          <cell r="L42">
            <v>589535</v>
          </cell>
        </row>
        <row r="43">
          <cell r="G43">
            <v>1</v>
          </cell>
          <cell r="H43">
            <v>200</v>
          </cell>
          <cell r="I43">
            <v>594</v>
          </cell>
          <cell r="J43">
            <v>181240</v>
          </cell>
          <cell r="K43">
            <v>10115</v>
          </cell>
          <cell r="L43">
            <v>901004</v>
          </cell>
        </row>
        <row r="44">
          <cell r="G44">
            <v>0</v>
          </cell>
          <cell r="H44">
            <v>0</v>
          </cell>
          <cell r="I44">
            <v>530</v>
          </cell>
          <cell r="J44">
            <v>247188</v>
          </cell>
          <cell r="K44">
            <v>13561</v>
          </cell>
          <cell r="L44">
            <v>1294173</v>
          </cell>
        </row>
        <row r="45">
          <cell r="G45">
            <v>0</v>
          </cell>
          <cell r="H45">
            <v>0</v>
          </cell>
          <cell r="I45">
            <v>218</v>
          </cell>
          <cell r="J45">
            <v>59758</v>
          </cell>
          <cell r="K45">
            <v>4201</v>
          </cell>
          <cell r="L45">
            <v>335732</v>
          </cell>
        </row>
        <row r="46">
          <cell r="G46">
            <v>0</v>
          </cell>
          <cell r="H46">
            <v>0</v>
          </cell>
          <cell r="I46">
            <v>9</v>
          </cell>
          <cell r="J46">
            <v>267</v>
          </cell>
          <cell r="K46">
            <v>572</v>
          </cell>
          <cell r="L46">
            <v>16188</v>
          </cell>
        </row>
        <row r="50">
          <cell r="G50">
            <v>0</v>
          </cell>
          <cell r="H50">
            <v>0</v>
          </cell>
          <cell r="I50">
            <v>3</v>
          </cell>
          <cell r="J50">
            <v>940</v>
          </cell>
          <cell r="K50">
            <v>186184</v>
          </cell>
          <cell r="L50">
            <v>818782</v>
          </cell>
        </row>
        <row r="53">
          <cell r="G53">
            <v>0</v>
          </cell>
          <cell r="I53">
            <v>0</v>
          </cell>
          <cell r="J53">
            <v>0</v>
          </cell>
          <cell r="K53">
            <v>220303</v>
          </cell>
          <cell r="L53">
            <v>59714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7">
          <cell r="G57">
            <v>0</v>
          </cell>
          <cell r="H57">
            <v>0</v>
          </cell>
          <cell r="I57">
            <v>16</v>
          </cell>
          <cell r="J57">
            <v>9739</v>
          </cell>
          <cell r="K57">
            <v>32067</v>
          </cell>
          <cell r="L57">
            <v>408956</v>
          </cell>
        </row>
        <row r="58">
          <cell r="G58">
            <v>0</v>
          </cell>
          <cell r="H58">
            <v>0</v>
          </cell>
          <cell r="I58">
            <v>40</v>
          </cell>
          <cell r="J58">
            <v>1161</v>
          </cell>
          <cell r="K58">
            <v>3267</v>
          </cell>
          <cell r="L58">
            <v>33045</v>
          </cell>
        </row>
        <row r="59">
          <cell r="G59">
            <v>0</v>
          </cell>
          <cell r="H59">
            <v>0</v>
          </cell>
          <cell r="I59">
            <v>1</v>
          </cell>
          <cell r="J59">
            <v>40</v>
          </cell>
          <cell r="K59">
            <v>13716</v>
          </cell>
          <cell r="L59">
            <v>27670</v>
          </cell>
        </row>
        <row r="60">
          <cell r="G60">
            <v>0</v>
          </cell>
          <cell r="H60">
            <v>0</v>
          </cell>
          <cell r="I60">
            <v>1</v>
          </cell>
          <cell r="J60">
            <v>5</v>
          </cell>
          <cell r="K60">
            <v>9862</v>
          </cell>
          <cell r="L60">
            <v>17258</v>
          </cell>
        </row>
        <row r="61">
          <cell r="G61">
            <v>0</v>
          </cell>
          <cell r="H61">
            <v>0</v>
          </cell>
          <cell r="I61">
            <v>34</v>
          </cell>
          <cell r="J61">
            <v>767</v>
          </cell>
          <cell r="K61">
            <v>246</v>
          </cell>
          <cell r="L61">
            <v>6580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49</v>
          </cell>
          <cell r="L62">
            <v>623</v>
          </cell>
        </row>
        <row r="63">
          <cell r="G63">
            <v>0</v>
          </cell>
          <cell r="H63">
            <v>0</v>
          </cell>
          <cell r="I63">
            <v>6</v>
          </cell>
          <cell r="J63">
            <v>177</v>
          </cell>
          <cell r="K63">
            <v>583</v>
          </cell>
          <cell r="L63">
            <v>9193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635</v>
          </cell>
          <cell r="L64">
            <v>431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1317</v>
          </cell>
          <cell r="L65">
            <v>3955</v>
          </cell>
        </row>
      </sheetData>
      <sheetData sheetId="3">
        <row r="10">
          <cell r="O10">
            <v>9151</v>
          </cell>
          <cell r="P10">
            <v>24007</v>
          </cell>
          <cell r="Q10">
            <v>559322</v>
          </cell>
          <cell r="R10">
            <v>1314730</v>
          </cell>
        </row>
        <row r="11">
          <cell r="O11">
            <v>1769</v>
          </cell>
          <cell r="P11">
            <v>21614</v>
          </cell>
          <cell r="Q11">
            <v>74674</v>
          </cell>
          <cell r="R11">
            <v>174574</v>
          </cell>
        </row>
        <row r="12">
          <cell r="O12">
            <v>3641</v>
          </cell>
          <cell r="P12">
            <v>6094</v>
          </cell>
          <cell r="Q12">
            <v>3657</v>
          </cell>
          <cell r="R12">
            <v>11201</v>
          </cell>
        </row>
        <row r="13">
          <cell r="O13">
            <v>4271</v>
          </cell>
          <cell r="P13">
            <v>28037</v>
          </cell>
          <cell r="Q13">
            <v>47868</v>
          </cell>
          <cell r="R13">
            <v>152216</v>
          </cell>
        </row>
        <row r="14">
          <cell r="O14">
            <v>1845</v>
          </cell>
          <cell r="P14">
            <v>15363</v>
          </cell>
          <cell r="Q14">
            <v>56574</v>
          </cell>
          <cell r="R14">
            <v>119001</v>
          </cell>
        </row>
        <row r="15">
          <cell r="O15">
            <v>925</v>
          </cell>
          <cell r="P15">
            <v>10698</v>
          </cell>
          <cell r="Q15">
            <v>17747</v>
          </cell>
          <cell r="R15">
            <v>39050</v>
          </cell>
        </row>
        <row r="16">
          <cell r="O16">
            <v>663</v>
          </cell>
          <cell r="P16">
            <v>10806</v>
          </cell>
          <cell r="Q16">
            <v>4007</v>
          </cell>
          <cell r="R16">
            <v>10226</v>
          </cell>
        </row>
        <row r="17">
          <cell r="O17">
            <v>11963</v>
          </cell>
          <cell r="P17">
            <v>73871</v>
          </cell>
          <cell r="Q17">
            <v>310761</v>
          </cell>
          <cell r="R17">
            <v>1102592</v>
          </cell>
        </row>
        <row r="18">
          <cell r="O18">
            <v>1505</v>
          </cell>
          <cell r="P18">
            <v>14561</v>
          </cell>
          <cell r="Q18">
            <v>16604</v>
          </cell>
          <cell r="R18">
            <v>65475</v>
          </cell>
        </row>
        <row r="19">
          <cell r="O19">
            <v>8647</v>
          </cell>
          <cell r="P19">
            <v>17357</v>
          </cell>
          <cell r="Q19">
            <v>93103</v>
          </cell>
          <cell r="R19">
            <v>225124</v>
          </cell>
        </row>
        <row r="20">
          <cell r="O20">
            <v>12090</v>
          </cell>
          <cell r="P20">
            <v>88004</v>
          </cell>
          <cell r="Q20">
            <v>33282</v>
          </cell>
          <cell r="R20">
            <v>85849</v>
          </cell>
        </row>
        <row r="21">
          <cell r="O21">
            <v>58232</v>
          </cell>
          <cell r="P21">
            <v>316752</v>
          </cell>
          <cell r="Q21">
            <v>388747</v>
          </cell>
          <cell r="R21">
            <v>939134</v>
          </cell>
        </row>
        <row r="24">
          <cell r="O24">
            <v>5</v>
          </cell>
          <cell r="P24">
            <v>10</v>
          </cell>
          <cell r="Q24">
            <v>165</v>
          </cell>
          <cell r="R24">
            <v>610</v>
          </cell>
        </row>
        <row r="25">
          <cell r="O25">
            <v>11</v>
          </cell>
          <cell r="P25">
            <v>152</v>
          </cell>
          <cell r="Q25">
            <v>556</v>
          </cell>
          <cell r="R25">
            <v>2933</v>
          </cell>
        </row>
        <row r="26">
          <cell r="O26">
            <v>22</v>
          </cell>
          <cell r="P26">
            <v>227</v>
          </cell>
          <cell r="Q26">
            <v>22</v>
          </cell>
          <cell r="R26">
            <v>1683</v>
          </cell>
        </row>
        <row r="27">
          <cell r="O27">
            <v>23</v>
          </cell>
          <cell r="P27">
            <v>417</v>
          </cell>
          <cell r="Q27">
            <v>0</v>
          </cell>
          <cell r="R27">
            <v>0</v>
          </cell>
        </row>
        <row r="28">
          <cell r="O28">
            <v>8</v>
          </cell>
          <cell r="P28">
            <v>3508</v>
          </cell>
          <cell r="Q28">
            <v>672</v>
          </cell>
          <cell r="R28">
            <v>48562</v>
          </cell>
        </row>
        <row r="29">
          <cell r="O29">
            <v>4</v>
          </cell>
          <cell r="P29">
            <v>50</v>
          </cell>
          <cell r="Q29">
            <v>1</v>
          </cell>
          <cell r="R29">
            <v>2</v>
          </cell>
        </row>
        <row r="30">
          <cell r="O30">
            <v>28</v>
          </cell>
          <cell r="P30">
            <v>218</v>
          </cell>
          <cell r="Q30">
            <v>1</v>
          </cell>
          <cell r="R30">
            <v>2</v>
          </cell>
        </row>
        <row r="31">
          <cell r="O31">
            <v>11</v>
          </cell>
          <cell r="P31">
            <v>0</v>
          </cell>
          <cell r="Q31">
            <v>5</v>
          </cell>
          <cell r="R31">
            <v>0</v>
          </cell>
        </row>
        <row r="32"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O33">
            <v>6</v>
          </cell>
          <cell r="P33">
            <v>55</v>
          </cell>
          <cell r="Q33">
            <v>6</v>
          </cell>
          <cell r="R33">
            <v>88</v>
          </cell>
        </row>
        <row r="34">
          <cell r="O34">
            <v>1139</v>
          </cell>
          <cell r="P34">
            <v>1588</v>
          </cell>
          <cell r="Q34">
            <v>126034</v>
          </cell>
          <cell r="R34">
            <v>84096</v>
          </cell>
        </row>
        <row r="35">
          <cell r="O35">
            <v>12</v>
          </cell>
          <cell r="P35">
            <v>151</v>
          </cell>
          <cell r="Q35">
            <v>8</v>
          </cell>
          <cell r="R35">
            <v>48</v>
          </cell>
        </row>
        <row r="36">
          <cell r="O36">
            <v>379</v>
          </cell>
          <cell r="P36">
            <v>5332</v>
          </cell>
          <cell r="Q36">
            <v>22892</v>
          </cell>
          <cell r="R36">
            <v>14888</v>
          </cell>
        </row>
        <row r="37">
          <cell r="O37">
            <v>1357</v>
          </cell>
          <cell r="P37">
            <v>25739</v>
          </cell>
          <cell r="Q37">
            <v>126828</v>
          </cell>
          <cell r="R37">
            <v>560657</v>
          </cell>
        </row>
        <row r="38">
          <cell r="O38">
            <v>584</v>
          </cell>
          <cell r="P38">
            <v>8027</v>
          </cell>
          <cell r="Q38">
            <v>15674</v>
          </cell>
          <cell r="R38">
            <v>26648</v>
          </cell>
        </row>
        <row r="39">
          <cell r="O39">
            <v>64981</v>
          </cell>
          <cell r="P39">
            <v>81157</v>
          </cell>
          <cell r="Q39">
            <v>159469</v>
          </cell>
          <cell r="R39">
            <v>71715</v>
          </cell>
        </row>
        <row r="40">
          <cell r="O40">
            <v>17411</v>
          </cell>
          <cell r="P40">
            <v>83140</v>
          </cell>
          <cell r="Q40">
            <v>118916</v>
          </cell>
          <cell r="R40">
            <v>642146</v>
          </cell>
        </row>
        <row r="41">
          <cell r="O41">
            <v>1969</v>
          </cell>
          <cell r="P41">
            <v>4866</v>
          </cell>
          <cell r="Q41">
            <v>46157</v>
          </cell>
          <cell r="R41">
            <v>53302</v>
          </cell>
        </row>
        <row r="42">
          <cell r="O42">
            <v>47</v>
          </cell>
          <cell r="P42">
            <v>1098</v>
          </cell>
          <cell r="Q42">
            <v>23716</v>
          </cell>
          <cell r="R42">
            <v>160513</v>
          </cell>
        </row>
        <row r="43">
          <cell r="O43">
            <v>11618</v>
          </cell>
          <cell r="P43">
            <v>8944</v>
          </cell>
          <cell r="Q43">
            <v>79929</v>
          </cell>
          <cell r="R43">
            <v>66329</v>
          </cell>
        </row>
        <row r="44">
          <cell r="O44">
            <v>204</v>
          </cell>
          <cell r="P44">
            <v>1532</v>
          </cell>
          <cell r="Q44">
            <v>30103</v>
          </cell>
          <cell r="R44">
            <v>64245</v>
          </cell>
        </row>
        <row r="45">
          <cell r="O45">
            <v>43444</v>
          </cell>
          <cell r="P45">
            <v>50902</v>
          </cell>
          <cell r="Q45">
            <v>9036</v>
          </cell>
          <cell r="R45">
            <v>22389</v>
          </cell>
        </row>
        <row r="49">
          <cell r="O49">
            <v>14581</v>
          </cell>
          <cell r="P49">
            <v>54922</v>
          </cell>
          <cell r="Q49">
            <v>867500</v>
          </cell>
          <cell r="R49">
            <v>1746400</v>
          </cell>
        </row>
        <row r="52">
          <cell r="O52">
            <v>13547</v>
          </cell>
          <cell r="P52">
            <v>534</v>
          </cell>
          <cell r="Q52">
            <v>2150667</v>
          </cell>
          <cell r="R52">
            <v>787107</v>
          </cell>
        </row>
        <row r="53">
          <cell r="O53">
            <v>131</v>
          </cell>
          <cell r="P53">
            <v>758</v>
          </cell>
          <cell r="Q53">
            <v>0</v>
          </cell>
          <cell r="R53">
            <v>0</v>
          </cell>
        </row>
        <row r="56">
          <cell r="O56">
            <v>5537</v>
          </cell>
          <cell r="P56">
            <v>47457</v>
          </cell>
          <cell r="Q56">
            <v>75088</v>
          </cell>
          <cell r="R56">
            <v>174733</v>
          </cell>
        </row>
        <row r="57">
          <cell r="O57">
            <v>9321</v>
          </cell>
          <cell r="P57">
            <v>6629</v>
          </cell>
          <cell r="Q57">
            <v>18622</v>
          </cell>
          <cell r="R57">
            <v>12062</v>
          </cell>
        </row>
        <row r="58">
          <cell r="O58">
            <v>8331</v>
          </cell>
          <cell r="P58">
            <v>25577</v>
          </cell>
          <cell r="Q58">
            <v>37290</v>
          </cell>
          <cell r="R58">
            <v>27491</v>
          </cell>
        </row>
        <row r="59">
          <cell r="O59">
            <v>34610</v>
          </cell>
          <cell r="P59">
            <v>36872</v>
          </cell>
          <cell r="Q59">
            <v>35771</v>
          </cell>
          <cell r="R59">
            <v>26003</v>
          </cell>
        </row>
        <row r="60">
          <cell r="O60">
            <v>1044</v>
          </cell>
          <cell r="P60">
            <v>855</v>
          </cell>
          <cell r="Q60">
            <v>7207</v>
          </cell>
          <cell r="R60">
            <v>3655</v>
          </cell>
        </row>
        <row r="61">
          <cell r="O61">
            <v>61</v>
          </cell>
          <cell r="P61">
            <v>752</v>
          </cell>
          <cell r="Q61">
            <v>0</v>
          </cell>
          <cell r="R61">
            <v>0</v>
          </cell>
        </row>
        <row r="62">
          <cell r="O62">
            <v>305</v>
          </cell>
          <cell r="P62">
            <v>129</v>
          </cell>
          <cell r="Q62">
            <v>6282</v>
          </cell>
          <cell r="R62">
            <v>4235</v>
          </cell>
        </row>
        <row r="63">
          <cell r="O63">
            <v>5405</v>
          </cell>
          <cell r="P63">
            <v>3004</v>
          </cell>
          <cell r="Q63">
            <v>7513</v>
          </cell>
          <cell r="R63">
            <v>4225</v>
          </cell>
        </row>
        <row r="64">
          <cell r="O64">
            <v>1120</v>
          </cell>
          <cell r="P64">
            <v>650</v>
          </cell>
          <cell r="Q64">
            <v>28828</v>
          </cell>
          <cell r="R64">
            <v>17789</v>
          </cell>
        </row>
      </sheetData>
      <sheetData sheetId="4"/>
      <sheetData sheetId="5"/>
      <sheetData sheetId="6">
        <row r="10">
          <cell r="O10">
            <v>236959</v>
          </cell>
          <cell r="P10">
            <v>427517</v>
          </cell>
        </row>
        <row r="11">
          <cell r="O11">
            <v>171268</v>
          </cell>
          <cell r="P11">
            <v>293162</v>
          </cell>
        </row>
        <row r="12">
          <cell r="O12">
            <v>165536</v>
          </cell>
          <cell r="P12">
            <v>117203</v>
          </cell>
        </row>
        <row r="13">
          <cell r="O13">
            <v>140139</v>
          </cell>
          <cell r="P13">
            <v>139671</v>
          </cell>
        </row>
        <row r="14">
          <cell r="O14">
            <v>148077</v>
          </cell>
          <cell r="P14">
            <v>301568</v>
          </cell>
        </row>
        <row r="15">
          <cell r="O15">
            <v>222479</v>
          </cell>
          <cell r="P15">
            <v>234625</v>
          </cell>
        </row>
        <row r="16">
          <cell r="O16">
            <v>96899</v>
          </cell>
          <cell r="P16">
            <v>144231</v>
          </cell>
        </row>
        <row r="17">
          <cell r="O17">
            <v>99356</v>
          </cell>
          <cell r="P17">
            <v>220818</v>
          </cell>
        </row>
        <row r="18">
          <cell r="O18">
            <v>280902</v>
          </cell>
          <cell r="P18">
            <v>374874</v>
          </cell>
        </row>
        <row r="19">
          <cell r="O19">
            <v>299230</v>
          </cell>
          <cell r="P19">
            <v>828348</v>
          </cell>
        </row>
        <row r="20">
          <cell r="O20">
            <v>209551</v>
          </cell>
          <cell r="P20">
            <v>354251</v>
          </cell>
        </row>
        <row r="21">
          <cell r="O21">
            <v>213847</v>
          </cell>
          <cell r="P21">
            <v>308146</v>
          </cell>
        </row>
        <row r="22">
          <cell r="O22">
            <v>334012</v>
          </cell>
          <cell r="P22">
            <v>576628</v>
          </cell>
        </row>
        <row r="23">
          <cell r="O23">
            <v>176169</v>
          </cell>
          <cell r="P23">
            <v>191189</v>
          </cell>
        </row>
        <row r="24">
          <cell r="O24">
            <v>57414</v>
          </cell>
          <cell r="P24">
            <v>107620</v>
          </cell>
        </row>
        <row r="25">
          <cell r="O25">
            <v>41244</v>
          </cell>
          <cell r="P25">
            <v>61255</v>
          </cell>
        </row>
        <row r="26">
          <cell r="O26">
            <v>131237</v>
          </cell>
          <cell r="P26">
            <v>179390</v>
          </cell>
        </row>
        <row r="27">
          <cell r="O27">
            <v>103838</v>
          </cell>
          <cell r="P27">
            <v>93506</v>
          </cell>
        </row>
        <row r="28">
          <cell r="O28">
            <v>336705</v>
          </cell>
          <cell r="P28">
            <v>1079102</v>
          </cell>
        </row>
        <row r="29">
          <cell r="O29">
            <v>387754</v>
          </cell>
          <cell r="P29">
            <v>950306</v>
          </cell>
        </row>
        <row r="30">
          <cell r="O30">
            <v>593052</v>
          </cell>
          <cell r="P30">
            <v>1331676</v>
          </cell>
        </row>
        <row r="31">
          <cell r="O31">
            <v>115810</v>
          </cell>
          <cell r="P31">
            <v>171849</v>
          </cell>
        </row>
        <row r="32">
          <cell r="O32">
            <v>220764</v>
          </cell>
          <cell r="P32">
            <v>241535</v>
          </cell>
        </row>
        <row r="33">
          <cell r="O33">
            <v>258062</v>
          </cell>
          <cell r="P33">
            <v>334924</v>
          </cell>
        </row>
        <row r="34">
          <cell r="O34">
            <v>352664</v>
          </cell>
          <cell r="P34">
            <v>585189</v>
          </cell>
        </row>
        <row r="35">
          <cell r="O35">
            <v>171151</v>
          </cell>
          <cell r="P35">
            <v>486071</v>
          </cell>
        </row>
        <row r="36">
          <cell r="O36">
            <v>80033</v>
          </cell>
          <cell r="P36">
            <v>99653</v>
          </cell>
        </row>
        <row r="37">
          <cell r="O37">
            <v>106410</v>
          </cell>
          <cell r="P37">
            <v>204025</v>
          </cell>
        </row>
        <row r="38">
          <cell r="O38">
            <v>200795</v>
          </cell>
          <cell r="P38">
            <v>497728</v>
          </cell>
        </row>
        <row r="39">
          <cell r="O39">
            <v>199014</v>
          </cell>
          <cell r="P39">
            <v>259231</v>
          </cell>
        </row>
        <row r="40">
          <cell r="O40">
            <v>170502</v>
          </cell>
          <cell r="P40">
            <v>283060</v>
          </cell>
        </row>
        <row r="41">
          <cell r="O41">
            <v>131612</v>
          </cell>
          <cell r="P41">
            <v>205594</v>
          </cell>
        </row>
        <row r="42">
          <cell r="O42">
            <v>68389</v>
          </cell>
          <cell r="P42">
            <v>145920</v>
          </cell>
        </row>
        <row r="43">
          <cell r="O43">
            <v>96739</v>
          </cell>
          <cell r="P43">
            <v>118411</v>
          </cell>
        </row>
        <row r="44">
          <cell r="O44">
            <v>63795</v>
          </cell>
          <cell r="P44">
            <v>77073</v>
          </cell>
        </row>
        <row r="45">
          <cell r="O45">
            <v>37759</v>
          </cell>
          <cell r="P45">
            <v>37400</v>
          </cell>
        </row>
        <row r="46">
          <cell r="O46">
            <v>158682</v>
          </cell>
          <cell r="P46">
            <v>201227</v>
          </cell>
        </row>
        <row r="47">
          <cell r="O47">
            <v>411075</v>
          </cell>
          <cell r="P47">
            <v>705876</v>
          </cell>
        </row>
        <row r="48">
          <cell r="O48">
            <v>59873</v>
          </cell>
          <cell r="P48">
            <v>87465</v>
          </cell>
        </row>
        <row r="49">
          <cell r="O49">
            <v>234676</v>
          </cell>
          <cell r="P49">
            <v>378992</v>
          </cell>
        </row>
        <row r="50">
          <cell r="O50">
            <v>123134</v>
          </cell>
          <cell r="P50">
            <v>166979</v>
          </cell>
        </row>
      </sheetData>
      <sheetData sheetId="7">
        <row r="9">
          <cell r="G9">
            <v>1252</v>
          </cell>
          <cell r="H9">
            <v>2137</v>
          </cell>
          <cell r="I9">
            <v>329</v>
          </cell>
          <cell r="J9">
            <v>96059</v>
          </cell>
          <cell r="K9">
            <v>31253</v>
          </cell>
          <cell r="L9">
            <v>761597</v>
          </cell>
        </row>
        <row r="10">
          <cell r="G10">
            <v>567</v>
          </cell>
          <cell r="H10">
            <v>990</v>
          </cell>
          <cell r="I10">
            <v>159</v>
          </cell>
          <cell r="J10">
            <v>45967</v>
          </cell>
          <cell r="K10">
            <v>24083</v>
          </cell>
          <cell r="L10">
            <v>362114</v>
          </cell>
        </row>
        <row r="11">
          <cell r="G11">
            <v>262</v>
          </cell>
          <cell r="H11">
            <v>418</v>
          </cell>
          <cell r="I11">
            <v>88</v>
          </cell>
          <cell r="J11">
            <v>31026</v>
          </cell>
          <cell r="K11">
            <v>10246</v>
          </cell>
          <cell r="L11">
            <v>261968</v>
          </cell>
        </row>
        <row r="12">
          <cell r="G12">
            <v>283</v>
          </cell>
          <cell r="H12">
            <v>470</v>
          </cell>
          <cell r="I12">
            <v>18</v>
          </cell>
          <cell r="J12">
            <v>4040</v>
          </cell>
          <cell r="K12">
            <v>14465</v>
          </cell>
          <cell r="L12">
            <v>95369</v>
          </cell>
        </row>
        <row r="13">
          <cell r="G13">
            <v>171</v>
          </cell>
          <cell r="H13">
            <v>435</v>
          </cell>
          <cell r="I13">
            <v>52</v>
          </cell>
          <cell r="J13">
            <v>4630</v>
          </cell>
          <cell r="K13">
            <v>14415</v>
          </cell>
          <cell r="L13">
            <v>88955</v>
          </cell>
        </row>
        <row r="14">
          <cell r="G14">
            <v>396</v>
          </cell>
          <cell r="H14">
            <v>770</v>
          </cell>
          <cell r="I14">
            <v>65</v>
          </cell>
          <cell r="J14">
            <v>14360</v>
          </cell>
          <cell r="K14">
            <v>18066</v>
          </cell>
          <cell r="L14">
            <v>183142</v>
          </cell>
        </row>
        <row r="15">
          <cell r="G15">
            <v>271</v>
          </cell>
          <cell r="H15">
            <v>456</v>
          </cell>
          <cell r="I15">
            <v>99</v>
          </cell>
          <cell r="J15">
            <v>19245</v>
          </cell>
          <cell r="K15">
            <v>14623</v>
          </cell>
          <cell r="L15">
            <v>158238</v>
          </cell>
        </row>
        <row r="16">
          <cell r="G16">
            <v>236</v>
          </cell>
          <cell r="H16">
            <v>407</v>
          </cell>
          <cell r="I16">
            <v>40</v>
          </cell>
          <cell r="J16">
            <v>6007</v>
          </cell>
          <cell r="K16">
            <v>12216</v>
          </cell>
          <cell r="L16">
            <v>161864</v>
          </cell>
        </row>
        <row r="17">
          <cell r="G17">
            <v>1339</v>
          </cell>
          <cell r="H17">
            <v>2227</v>
          </cell>
          <cell r="I17">
            <v>355</v>
          </cell>
          <cell r="J17">
            <v>248653</v>
          </cell>
          <cell r="K17">
            <v>32635</v>
          </cell>
          <cell r="L17">
            <v>966989</v>
          </cell>
        </row>
        <row r="18">
          <cell r="G18">
            <v>1657</v>
          </cell>
          <cell r="H18">
            <v>2902</v>
          </cell>
          <cell r="I18">
            <v>213</v>
          </cell>
          <cell r="J18">
            <v>54683</v>
          </cell>
          <cell r="K18">
            <v>41668</v>
          </cell>
          <cell r="L18">
            <v>604056</v>
          </cell>
        </row>
        <row r="19">
          <cell r="G19">
            <v>161</v>
          </cell>
          <cell r="H19">
            <v>260</v>
          </cell>
          <cell r="I19">
            <v>36</v>
          </cell>
          <cell r="J19">
            <v>3348</v>
          </cell>
          <cell r="K19">
            <v>21448</v>
          </cell>
          <cell r="L19">
            <v>93155</v>
          </cell>
        </row>
        <row r="20">
          <cell r="G20">
            <v>1386</v>
          </cell>
          <cell r="H20">
            <v>2318</v>
          </cell>
          <cell r="I20">
            <v>99</v>
          </cell>
          <cell r="J20">
            <v>20630</v>
          </cell>
          <cell r="K20">
            <v>28206</v>
          </cell>
          <cell r="L20">
            <v>263343</v>
          </cell>
        </row>
        <row r="21">
          <cell r="G21">
            <v>1274</v>
          </cell>
          <cell r="H21">
            <v>2176</v>
          </cell>
          <cell r="I21">
            <v>50</v>
          </cell>
          <cell r="J21">
            <v>1134</v>
          </cell>
          <cell r="K21">
            <v>32980</v>
          </cell>
          <cell r="L21">
            <v>169820</v>
          </cell>
        </row>
        <row r="22">
          <cell r="G22">
            <v>431</v>
          </cell>
          <cell r="H22">
            <v>711</v>
          </cell>
          <cell r="I22">
            <v>42</v>
          </cell>
          <cell r="J22">
            <v>3307</v>
          </cell>
          <cell r="K22">
            <v>31287</v>
          </cell>
          <cell r="L22">
            <v>125455</v>
          </cell>
        </row>
        <row r="23">
          <cell r="G23">
            <v>35</v>
          </cell>
          <cell r="H23">
            <v>50</v>
          </cell>
          <cell r="I23">
            <v>5</v>
          </cell>
          <cell r="J23">
            <v>775</v>
          </cell>
          <cell r="K23">
            <v>6114</v>
          </cell>
          <cell r="L23">
            <v>35927</v>
          </cell>
        </row>
        <row r="24">
          <cell r="G24">
            <v>188</v>
          </cell>
          <cell r="H24">
            <v>304</v>
          </cell>
          <cell r="I24">
            <v>4</v>
          </cell>
          <cell r="J24">
            <v>4781</v>
          </cell>
          <cell r="K24">
            <v>8605</v>
          </cell>
          <cell r="L24">
            <v>65025</v>
          </cell>
        </row>
        <row r="25">
          <cell r="G25">
            <v>378</v>
          </cell>
          <cell r="H25">
            <v>583</v>
          </cell>
          <cell r="I25">
            <v>31</v>
          </cell>
          <cell r="J25">
            <v>3600</v>
          </cell>
          <cell r="K25">
            <v>13136</v>
          </cell>
          <cell r="L25">
            <v>103602</v>
          </cell>
        </row>
        <row r="26">
          <cell r="G26">
            <v>226</v>
          </cell>
          <cell r="H26">
            <v>421</v>
          </cell>
          <cell r="I26">
            <v>19</v>
          </cell>
          <cell r="J26">
            <v>3850</v>
          </cell>
          <cell r="K26">
            <v>14599</v>
          </cell>
          <cell r="L26">
            <v>67892</v>
          </cell>
        </row>
        <row r="27">
          <cell r="G27">
            <v>3975</v>
          </cell>
          <cell r="H27">
            <v>6857</v>
          </cell>
          <cell r="I27">
            <v>324</v>
          </cell>
          <cell r="J27">
            <v>41071</v>
          </cell>
          <cell r="K27">
            <v>39509</v>
          </cell>
          <cell r="L27">
            <v>534080</v>
          </cell>
        </row>
        <row r="28">
          <cell r="G28">
            <v>2039</v>
          </cell>
          <cell r="H28">
            <v>4200</v>
          </cell>
          <cell r="I28">
            <v>92</v>
          </cell>
          <cell r="J28">
            <v>7442</v>
          </cell>
          <cell r="K28">
            <v>25283</v>
          </cell>
          <cell r="L28">
            <v>268978</v>
          </cell>
        </row>
        <row r="29">
          <cell r="G29">
            <v>6422</v>
          </cell>
          <cell r="H29">
            <v>44608</v>
          </cell>
          <cell r="I29">
            <v>3968</v>
          </cell>
          <cell r="J29">
            <v>1320900</v>
          </cell>
          <cell r="K29">
            <v>130061</v>
          </cell>
          <cell r="L29">
            <v>6185013</v>
          </cell>
        </row>
        <row r="30">
          <cell r="G30">
            <v>117</v>
          </cell>
          <cell r="H30">
            <v>203</v>
          </cell>
          <cell r="I30">
            <v>7</v>
          </cell>
          <cell r="J30">
            <v>1856</v>
          </cell>
          <cell r="K30">
            <v>4714</v>
          </cell>
          <cell r="L30">
            <v>73840</v>
          </cell>
        </row>
        <row r="31">
          <cell r="G31">
            <v>211</v>
          </cell>
          <cell r="H31">
            <v>351</v>
          </cell>
          <cell r="I31">
            <v>33</v>
          </cell>
          <cell r="J31">
            <v>6519</v>
          </cell>
          <cell r="K31">
            <v>13239</v>
          </cell>
          <cell r="L31">
            <v>120635</v>
          </cell>
        </row>
        <row r="32">
          <cell r="G32">
            <v>350</v>
          </cell>
          <cell r="H32">
            <v>601</v>
          </cell>
          <cell r="I32">
            <v>13</v>
          </cell>
          <cell r="J32">
            <v>1309</v>
          </cell>
          <cell r="K32">
            <v>19243</v>
          </cell>
          <cell r="L32">
            <v>103174</v>
          </cell>
        </row>
        <row r="33">
          <cell r="G33">
            <v>1876</v>
          </cell>
          <cell r="H33">
            <v>3189</v>
          </cell>
          <cell r="I33">
            <v>95</v>
          </cell>
          <cell r="J33">
            <v>4279</v>
          </cell>
          <cell r="K33">
            <v>33766</v>
          </cell>
          <cell r="L33">
            <v>237812</v>
          </cell>
        </row>
        <row r="34">
          <cell r="G34">
            <v>1933</v>
          </cell>
          <cell r="H34">
            <v>4789</v>
          </cell>
          <cell r="I34">
            <v>738</v>
          </cell>
          <cell r="J34">
            <v>251407</v>
          </cell>
          <cell r="K34">
            <v>42334</v>
          </cell>
          <cell r="L34">
            <v>1661065</v>
          </cell>
        </row>
        <row r="35">
          <cell r="G35">
            <v>46</v>
          </cell>
          <cell r="H35">
            <v>106</v>
          </cell>
          <cell r="I35">
            <v>6</v>
          </cell>
          <cell r="J35">
            <v>987</v>
          </cell>
          <cell r="K35">
            <v>9923</v>
          </cell>
          <cell r="L35">
            <v>59085</v>
          </cell>
        </row>
        <row r="36">
          <cell r="G36">
            <v>148</v>
          </cell>
          <cell r="H36">
            <v>240</v>
          </cell>
          <cell r="I36">
            <v>234</v>
          </cell>
          <cell r="J36">
            <v>112175</v>
          </cell>
          <cell r="K36">
            <v>11781</v>
          </cell>
          <cell r="L36">
            <v>582559</v>
          </cell>
        </row>
        <row r="37">
          <cell r="G37">
            <v>860</v>
          </cell>
          <cell r="H37">
            <v>1640</v>
          </cell>
          <cell r="I37">
            <v>377</v>
          </cell>
          <cell r="J37">
            <v>102865</v>
          </cell>
          <cell r="K37">
            <v>50454</v>
          </cell>
          <cell r="L37">
            <v>755650</v>
          </cell>
        </row>
        <row r="38">
          <cell r="G38">
            <v>130</v>
          </cell>
          <cell r="H38">
            <v>220</v>
          </cell>
          <cell r="I38">
            <v>223</v>
          </cell>
          <cell r="J38">
            <v>23999</v>
          </cell>
          <cell r="K38">
            <v>15211</v>
          </cell>
          <cell r="L38">
            <v>182825</v>
          </cell>
        </row>
        <row r="39">
          <cell r="G39">
            <v>164</v>
          </cell>
          <cell r="H39">
            <v>283</v>
          </cell>
          <cell r="I39">
            <v>98</v>
          </cell>
          <cell r="J39">
            <v>12638</v>
          </cell>
          <cell r="K39">
            <v>12629</v>
          </cell>
          <cell r="L39">
            <v>158780</v>
          </cell>
        </row>
        <row r="40">
          <cell r="G40">
            <v>846</v>
          </cell>
          <cell r="H40">
            <v>1500</v>
          </cell>
          <cell r="I40">
            <v>105</v>
          </cell>
          <cell r="J40">
            <v>38248</v>
          </cell>
          <cell r="K40">
            <v>21704</v>
          </cell>
          <cell r="L40">
            <v>336125</v>
          </cell>
        </row>
        <row r="41">
          <cell r="G41">
            <v>72</v>
          </cell>
          <cell r="H41">
            <v>115</v>
          </cell>
          <cell r="I41">
            <v>11</v>
          </cell>
          <cell r="J41">
            <v>1946</v>
          </cell>
          <cell r="K41">
            <v>4869</v>
          </cell>
          <cell r="L41">
            <v>48195</v>
          </cell>
        </row>
        <row r="42">
          <cell r="G42">
            <v>113</v>
          </cell>
          <cell r="H42">
            <v>184</v>
          </cell>
          <cell r="I42">
            <v>4</v>
          </cell>
          <cell r="J42">
            <v>102</v>
          </cell>
          <cell r="K42">
            <v>11344</v>
          </cell>
          <cell r="L42">
            <v>38789</v>
          </cell>
        </row>
        <row r="43">
          <cell r="G43">
            <v>509</v>
          </cell>
          <cell r="H43">
            <v>951</v>
          </cell>
          <cell r="I43">
            <v>16</v>
          </cell>
          <cell r="J43">
            <v>1837</v>
          </cell>
          <cell r="K43">
            <v>16240</v>
          </cell>
          <cell r="L43">
            <v>142533</v>
          </cell>
        </row>
        <row r="44">
          <cell r="G44">
            <v>35</v>
          </cell>
          <cell r="H44">
            <v>75</v>
          </cell>
          <cell r="I44">
            <v>2</v>
          </cell>
          <cell r="J44">
            <v>65</v>
          </cell>
          <cell r="K44">
            <v>2982</v>
          </cell>
          <cell r="L44">
            <v>9481</v>
          </cell>
        </row>
        <row r="45">
          <cell r="G45">
            <v>142</v>
          </cell>
          <cell r="H45">
            <v>243</v>
          </cell>
          <cell r="I45">
            <v>7</v>
          </cell>
          <cell r="J45">
            <v>412</v>
          </cell>
          <cell r="K45">
            <v>15120</v>
          </cell>
          <cell r="L45">
            <v>98950</v>
          </cell>
        </row>
        <row r="46">
          <cell r="G46">
            <v>2373</v>
          </cell>
          <cell r="H46">
            <v>4041</v>
          </cell>
          <cell r="I46">
            <v>131</v>
          </cell>
          <cell r="J46">
            <v>20351</v>
          </cell>
          <cell r="K46">
            <v>42990</v>
          </cell>
          <cell r="L46">
            <v>375162</v>
          </cell>
        </row>
        <row r="47">
          <cell r="G47">
            <v>335</v>
          </cell>
          <cell r="H47">
            <v>551</v>
          </cell>
          <cell r="I47">
            <v>87</v>
          </cell>
          <cell r="J47">
            <v>3272</v>
          </cell>
          <cell r="K47">
            <v>11289</v>
          </cell>
          <cell r="L47">
            <v>125985</v>
          </cell>
        </row>
        <row r="48">
          <cell r="G48">
            <v>260</v>
          </cell>
          <cell r="H48">
            <v>430</v>
          </cell>
          <cell r="I48">
            <v>30</v>
          </cell>
          <cell r="J48">
            <v>1270</v>
          </cell>
          <cell r="K48">
            <v>21013</v>
          </cell>
          <cell r="L48">
            <v>125282</v>
          </cell>
        </row>
        <row r="49">
          <cell r="G49">
            <v>1118</v>
          </cell>
          <cell r="H49">
            <v>3075</v>
          </cell>
          <cell r="I49">
            <v>1094</v>
          </cell>
          <cell r="J49">
            <v>220093</v>
          </cell>
          <cell r="K49">
            <v>37848</v>
          </cell>
          <cell r="L49">
            <v>1043619</v>
          </cell>
        </row>
      </sheetData>
      <sheetData sheetId="8">
        <row r="9">
          <cell r="O9">
            <v>15654</v>
          </cell>
          <cell r="P9">
            <v>37574</v>
          </cell>
          <cell r="Q9">
            <v>197901</v>
          </cell>
          <cell r="R9">
            <v>334391</v>
          </cell>
        </row>
        <row r="10">
          <cell r="O10">
            <v>9459</v>
          </cell>
          <cell r="P10">
            <v>30198</v>
          </cell>
          <cell r="Q10">
            <v>152707</v>
          </cell>
          <cell r="R10">
            <v>248603</v>
          </cell>
        </row>
        <row r="11">
          <cell r="O11">
            <v>1715</v>
          </cell>
          <cell r="P11">
            <v>7151</v>
          </cell>
          <cell r="Q11">
            <v>69370</v>
          </cell>
          <cell r="R11">
            <v>109702</v>
          </cell>
        </row>
        <row r="12">
          <cell r="O12">
            <v>4751</v>
          </cell>
          <cell r="P12">
            <v>11122</v>
          </cell>
          <cell r="Q12">
            <v>130722</v>
          </cell>
          <cell r="R12">
            <v>135411</v>
          </cell>
        </row>
        <row r="13">
          <cell r="O13">
            <v>5613</v>
          </cell>
          <cell r="P13">
            <v>8581</v>
          </cell>
          <cell r="Q13">
            <v>115565</v>
          </cell>
          <cell r="R13">
            <v>184512</v>
          </cell>
        </row>
        <row r="14">
          <cell r="O14">
            <v>5118</v>
          </cell>
          <cell r="P14">
            <v>4958</v>
          </cell>
          <cell r="Q14">
            <v>85639</v>
          </cell>
          <cell r="R14">
            <v>111567</v>
          </cell>
        </row>
        <row r="15">
          <cell r="O15">
            <v>5409</v>
          </cell>
          <cell r="P15">
            <v>11052</v>
          </cell>
          <cell r="Q15">
            <v>83369</v>
          </cell>
          <cell r="R15">
            <v>110225</v>
          </cell>
        </row>
        <row r="16">
          <cell r="O16">
            <v>4509</v>
          </cell>
          <cell r="P16">
            <v>9812</v>
          </cell>
          <cell r="Q16">
            <v>77455</v>
          </cell>
          <cell r="R16">
            <v>127411</v>
          </cell>
        </row>
        <row r="17">
          <cell r="O17">
            <v>12372</v>
          </cell>
          <cell r="P17">
            <v>42467</v>
          </cell>
          <cell r="Q17">
            <v>231941</v>
          </cell>
          <cell r="R17">
            <v>303488</v>
          </cell>
        </row>
        <row r="18">
          <cell r="O18">
            <v>14599</v>
          </cell>
          <cell r="P18">
            <v>60928</v>
          </cell>
          <cell r="Q18">
            <v>141344</v>
          </cell>
          <cell r="R18">
            <v>275345</v>
          </cell>
        </row>
        <row r="19">
          <cell r="O19">
            <v>6425</v>
          </cell>
          <cell r="P19">
            <v>6369</v>
          </cell>
          <cell r="Q19">
            <v>187953</v>
          </cell>
          <cell r="R19">
            <v>244989</v>
          </cell>
        </row>
        <row r="20">
          <cell r="O20">
            <v>6465</v>
          </cell>
          <cell r="P20">
            <v>14500</v>
          </cell>
          <cell r="Q20">
            <v>176946</v>
          </cell>
          <cell r="R20">
            <v>221606</v>
          </cell>
        </row>
        <row r="21">
          <cell r="O21">
            <v>6455</v>
          </cell>
          <cell r="P21">
            <v>11771</v>
          </cell>
          <cell r="Q21">
            <v>178062</v>
          </cell>
          <cell r="R21">
            <v>326487</v>
          </cell>
        </row>
        <row r="22">
          <cell r="O22">
            <v>4582</v>
          </cell>
          <cell r="P22">
            <v>10798</v>
          </cell>
          <cell r="Q22">
            <v>146146</v>
          </cell>
          <cell r="R22">
            <v>165334</v>
          </cell>
        </row>
        <row r="23">
          <cell r="O23">
            <v>1545</v>
          </cell>
          <cell r="P23">
            <v>1185</v>
          </cell>
          <cell r="Q23">
            <v>49004</v>
          </cell>
          <cell r="R23">
            <v>84198</v>
          </cell>
        </row>
        <row r="24">
          <cell r="O24">
            <v>829</v>
          </cell>
          <cell r="P24">
            <v>2506</v>
          </cell>
          <cell r="Q24">
            <v>36035</v>
          </cell>
          <cell r="R24">
            <v>47711</v>
          </cell>
        </row>
        <row r="25">
          <cell r="O25">
            <v>6748</v>
          </cell>
          <cell r="P25">
            <v>20434</v>
          </cell>
          <cell r="Q25">
            <v>90385</v>
          </cell>
          <cell r="R25">
            <v>114973</v>
          </cell>
        </row>
        <row r="26">
          <cell r="O26">
            <v>2234</v>
          </cell>
          <cell r="P26">
            <v>5589</v>
          </cell>
          <cell r="Q26">
            <v>94265</v>
          </cell>
          <cell r="R26">
            <v>96555</v>
          </cell>
        </row>
        <row r="27">
          <cell r="O27">
            <v>15840</v>
          </cell>
          <cell r="P27">
            <v>37588</v>
          </cell>
          <cell r="Q27">
            <v>258256</v>
          </cell>
          <cell r="R27">
            <v>694476</v>
          </cell>
        </row>
        <row r="28">
          <cell r="O28">
            <v>11244</v>
          </cell>
          <cell r="P28">
            <v>21206</v>
          </cell>
          <cell r="Q28">
            <v>262585</v>
          </cell>
          <cell r="R28">
            <v>584617</v>
          </cell>
        </row>
        <row r="29">
          <cell r="O29">
            <v>69956</v>
          </cell>
          <cell r="P29">
            <v>342245</v>
          </cell>
          <cell r="Q29">
            <v>469875</v>
          </cell>
          <cell r="R29">
            <v>881058</v>
          </cell>
        </row>
        <row r="30">
          <cell r="O30">
            <v>2584</v>
          </cell>
          <cell r="P30">
            <v>3673</v>
          </cell>
          <cell r="Q30">
            <v>37996</v>
          </cell>
          <cell r="R30">
            <v>79854</v>
          </cell>
        </row>
        <row r="31">
          <cell r="O31">
            <v>3658</v>
          </cell>
          <cell r="P31">
            <v>5412</v>
          </cell>
          <cell r="Q31">
            <v>118241</v>
          </cell>
          <cell r="R31">
            <v>113933</v>
          </cell>
        </row>
        <row r="32">
          <cell r="O32">
            <v>4020</v>
          </cell>
          <cell r="P32">
            <v>5448</v>
          </cell>
          <cell r="Q32">
            <v>184246</v>
          </cell>
          <cell r="R32">
            <v>198517</v>
          </cell>
        </row>
        <row r="33">
          <cell r="O33">
            <v>8674</v>
          </cell>
          <cell r="P33">
            <v>19854</v>
          </cell>
          <cell r="Q33">
            <v>237345</v>
          </cell>
          <cell r="R33">
            <v>367271</v>
          </cell>
        </row>
        <row r="34">
          <cell r="O34">
            <v>35907</v>
          </cell>
          <cell r="P34">
            <v>109900</v>
          </cell>
          <cell r="Q34">
            <v>115623</v>
          </cell>
          <cell r="R34">
            <v>262736</v>
          </cell>
        </row>
        <row r="35">
          <cell r="O35">
            <v>1556</v>
          </cell>
          <cell r="P35">
            <v>2646</v>
          </cell>
          <cell r="Q35">
            <v>76264</v>
          </cell>
          <cell r="R35">
            <v>94638</v>
          </cell>
        </row>
        <row r="36">
          <cell r="O36">
            <v>4677</v>
          </cell>
          <cell r="P36">
            <v>18426</v>
          </cell>
          <cell r="Q36">
            <v>87901</v>
          </cell>
          <cell r="R36">
            <v>147438</v>
          </cell>
        </row>
        <row r="37">
          <cell r="O37">
            <v>16443</v>
          </cell>
          <cell r="P37">
            <v>54011</v>
          </cell>
          <cell r="Q37">
            <v>165747</v>
          </cell>
          <cell r="R37">
            <v>314167</v>
          </cell>
        </row>
        <row r="38">
          <cell r="O38">
            <v>4410</v>
          </cell>
          <cell r="P38">
            <v>12574</v>
          </cell>
          <cell r="Q38">
            <v>163468</v>
          </cell>
          <cell r="R38">
            <v>196203</v>
          </cell>
        </row>
        <row r="39">
          <cell r="O39">
            <v>5449</v>
          </cell>
          <cell r="P39">
            <v>13636</v>
          </cell>
          <cell r="Q39">
            <v>92533</v>
          </cell>
          <cell r="R39">
            <v>127431</v>
          </cell>
        </row>
        <row r="40">
          <cell r="O40">
            <v>9807</v>
          </cell>
          <cell r="P40">
            <v>16893</v>
          </cell>
          <cell r="Q40">
            <v>96824</v>
          </cell>
          <cell r="R40">
            <v>152538</v>
          </cell>
        </row>
        <row r="41">
          <cell r="O41">
            <v>959</v>
          </cell>
          <cell r="P41">
            <v>8759</v>
          </cell>
          <cell r="Q41">
            <v>36337</v>
          </cell>
          <cell r="R41">
            <v>63285</v>
          </cell>
        </row>
        <row r="42">
          <cell r="O42">
            <v>1632</v>
          </cell>
          <cell r="P42">
            <v>3014</v>
          </cell>
          <cell r="Q42">
            <v>83147</v>
          </cell>
          <cell r="R42">
            <v>90877</v>
          </cell>
        </row>
        <row r="43">
          <cell r="O43">
            <v>4955</v>
          </cell>
          <cell r="P43">
            <v>11806</v>
          </cell>
          <cell r="Q43">
            <v>58884</v>
          </cell>
          <cell r="R43">
            <v>62070</v>
          </cell>
        </row>
        <row r="44">
          <cell r="O44">
            <v>1715</v>
          </cell>
          <cell r="P44">
            <v>1999</v>
          </cell>
          <cell r="Q44">
            <v>35206</v>
          </cell>
          <cell r="R44">
            <v>30377</v>
          </cell>
        </row>
        <row r="45">
          <cell r="O45">
            <v>3609</v>
          </cell>
          <cell r="P45">
            <v>5069</v>
          </cell>
          <cell r="Q45">
            <v>145227</v>
          </cell>
          <cell r="R45">
            <v>174915</v>
          </cell>
        </row>
        <row r="46">
          <cell r="O46">
            <v>10278</v>
          </cell>
          <cell r="P46">
            <v>27348</v>
          </cell>
          <cell r="Q46">
            <v>276655</v>
          </cell>
          <cell r="R46">
            <v>464849</v>
          </cell>
        </row>
        <row r="47">
          <cell r="O47">
            <v>3193</v>
          </cell>
          <cell r="P47">
            <v>7741</v>
          </cell>
          <cell r="Q47">
            <v>51413</v>
          </cell>
          <cell r="R47">
            <v>61711</v>
          </cell>
        </row>
        <row r="48">
          <cell r="O48">
            <v>4075</v>
          </cell>
          <cell r="P48">
            <v>11753</v>
          </cell>
          <cell r="Q48">
            <v>186881</v>
          </cell>
          <cell r="R48">
            <v>278480</v>
          </cell>
        </row>
        <row r="49">
          <cell r="O49">
            <v>12835</v>
          </cell>
          <cell r="P49">
            <v>44414</v>
          </cell>
          <cell r="Q49">
            <v>115841</v>
          </cell>
          <cell r="R49">
            <v>179778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workbookViewId="0">
      <selection activeCell="M67" sqref="M67"/>
    </sheetView>
  </sheetViews>
  <sheetFormatPr defaultRowHeight="15" x14ac:dyDescent="0.25"/>
  <cols>
    <col min="1" max="1" width="6.85546875" bestFit="1" customWidth="1"/>
    <col min="2" max="2" width="37.28515625" bestFit="1" customWidth="1"/>
  </cols>
  <sheetData>
    <row r="1" spans="1:8" x14ac:dyDescent="0.25">
      <c r="A1" s="35" t="s">
        <v>0</v>
      </c>
      <c r="B1" s="35"/>
      <c r="C1" s="35"/>
      <c r="D1" s="35"/>
      <c r="E1" s="35"/>
      <c r="F1" s="35"/>
      <c r="G1" s="35"/>
      <c r="H1" s="35"/>
    </row>
    <row r="2" spans="1:8" x14ac:dyDescent="0.25">
      <c r="A2" s="35" t="s">
        <v>1</v>
      </c>
      <c r="B2" s="35"/>
      <c r="C2" s="35"/>
      <c r="D2" s="35"/>
      <c r="E2" s="35"/>
      <c r="F2" s="35"/>
      <c r="G2" s="35"/>
      <c r="H2" s="35"/>
    </row>
    <row r="3" spans="1:8" x14ac:dyDescent="0.25">
      <c r="A3" s="36" t="s">
        <v>2</v>
      </c>
      <c r="B3" s="36"/>
      <c r="C3" s="36"/>
      <c r="D3" s="36"/>
      <c r="E3" s="36"/>
      <c r="F3" s="36"/>
      <c r="G3" s="36"/>
      <c r="H3" s="36"/>
    </row>
    <row r="4" spans="1:8" x14ac:dyDescent="0.25">
      <c r="A4" s="35" t="s">
        <v>274</v>
      </c>
      <c r="B4" s="35"/>
      <c r="C4" s="35"/>
      <c r="D4" s="35"/>
      <c r="E4" s="35"/>
      <c r="F4" s="35"/>
      <c r="G4" s="35"/>
      <c r="H4" s="35"/>
    </row>
    <row r="5" spans="1:8" x14ac:dyDescent="0.25">
      <c r="A5" s="1"/>
      <c r="B5" s="1"/>
      <c r="C5" s="1"/>
      <c r="D5" s="1"/>
      <c r="E5" s="1"/>
      <c r="F5" s="1"/>
      <c r="G5" s="2" t="s">
        <v>3</v>
      </c>
      <c r="H5" s="1"/>
    </row>
    <row r="6" spans="1:8" ht="30" x14ac:dyDescent="0.25">
      <c r="A6" s="3" t="s">
        <v>4</v>
      </c>
      <c r="B6" s="4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51" t="s">
        <v>10</v>
      </c>
      <c r="H6" s="5" t="s">
        <v>11</v>
      </c>
    </row>
    <row r="7" spans="1:8" x14ac:dyDescent="0.25">
      <c r="A7" s="37" t="s">
        <v>12</v>
      </c>
      <c r="B7" s="37"/>
      <c r="C7" s="37"/>
      <c r="D7" s="37"/>
      <c r="E7" s="37"/>
      <c r="F7" s="37"/>
      <c r="G7" s="37"/>
      <c r="H7" s="37"/>
    </row>
    <row r="8" spans="1:8" x14ac:dyDescent="0.25">
      <c r="A8" s="6">
        <v>1</v>
      </c>
      <c r="B8" s="7" t="s">
        <v>13</v>
      </c>
      <c r="C8" s="8">
        <v>309</v>
      </c>
      <c r="D8" s="8">
        <v>183</v>
      </c>
      <c r="E8" s="8">
        <v>183</v>
      </c>
      <c r="F8" s="8">
        <f>C8+D8+E8</f>
        <v>675</v>
      </c>
      <c r="G8" s="52">
        <v>1065</v>
      </c>
      <c r="H8" s="8">
        <v>635</v>
      </c>
    </row>
    <row r="9" spans="1:8" x14ac:dyDescent="0.25">
      <c r="A9" s="6">
        <v>2</v>
      </c>
      <c r="B9" s="7" t="s">
        <v>14</v>
      </c>
      <c r="C9" s="8">
        <v>47</v>
      </c>
      <c r="D9" s="8">
        <v>62</v>
      </c>
      <c r="E9" s="8">
        <v>77</v>
      </c>
      <c r="F9" s="8">
        <f t="shared" ref="F9:F19" si="0">C9+D9+E9</f>
        <v>186</v>
      </c>
      <c r="G9" s="8">
        <v>106</v>
      </c>
      <c r="H9" s="8">
        <v>125</v>
      </c>
    </row>
    <row r="10" spans="1:8" x14ac:dyDescent="0.25">
      <c r="A10" s="6">
        <v>3</v>
      </c>
      <c r="B10" s="7" t="s">
        <v>15</v>
      </c>
      <c r="C10" s="8">
        <v>9</v>
      </c>
      <c r="D10" s="8">
        <v>19</v>
      </c>
      <c r="E10" s="8">
        <v>42</v>
      </c>
      <c r="F10" s="8">
        <f t="shared" si="0"/>
        <v>70</v>
      </c>
      <c r="G10" s="8">
        <v>61</v>
      </c>
      <c r="H10" s="8">
        <v>59</v>
      </c>
    </row>
    <row r="11" spans="1:8" x14ac:dyDescent="0.25">
      <c r="A11" s="6">
        <v>4</v>
      </c>
      <c r="B11" s="7" t="s">
        <v>16</v>
      </c>
      <c r="C11" s="8">
        <v>50</v>
      </c>
      <c r="D11" s="8">
        <v>92</v>
      </c>
      <c r="E11" s="8">
        <v>134</v>
      </c>
      <c r="F11" s="8">
        <f t="shared" si="0"/>
        <v>276</v>
      </c>
      <c r="G11" s="8">
        <v>62</v>
      </c>
      <c r="H11" s="8">
        <v>138</v>
      </c>
    </row>
    <row r="12" spans="1:8" x14ac:dyDescent="0.25">
      <c r="A12" s="6">
        <v>5</v>
      </c>
      <c r="B12" s="7" t="s">
        <v>17</v>
      </c>
      <c r="C12" s="8">
        <v>44</v>
      </c>
      <c r="D12" s="8">
        <v>60</v>
      </c>
      <c r="E12" s="8">
        <v>67</v>
      </c>
      <c r="F12" s="8">
        <f t="shared" si="0"/>
        <v>171</v>
      </c>
      <c r="G12" s="8">
        <v>127</v>
      </c>
      <c r="H12" s="8">
        <v>92</v>
      </c>
    </row>
    <row r="13" spans="1:8" x14ac:dyDescent="0.25">
      <c r="A13" s="6">
        <v>6</v>
      </c>
      <c r="B13" s="7" t="s">
        <v>18</v>
      </c>
      <c r="C13" s="8">
        <v>31</v>
      </c>
      <c r="D13" s="8">
        <v>28</v>
      </c>
      <c r="E13" s="8">
        <v>88</v>
      </c>
      <c r="F13" s="8">
        <f t="shared" si="0"/>
        <v>147</v>
      </c>
      <c r="G13" s="8">
        <v>98</v>
      </c>
      <c r="H13" s="8">
        <v>84</v>
      </c>
    </row>
    <row r="14" spans="1:8" x14ac:dyDescent="0.25">
      <c r="A14" s="6">
        <v>7</v>
      </c>
      <c r="B14" s="7" t="s">
        <v>19</v>
      </c>
      <c r="C14" s="8">
        <v>14</v>
      </c>
      <c r="D14" s="8">
        <v>24</v>
      </c>
      <c r="E14" s="8">
        <v>44</v>
      </c>
      <c r="F14" s="8">
        <f t="shared" si="0"/>
        <v>82</v>
      </c>
      <c r="G14" s="8">
        <v>54</v>
      </c>
      <c r="H14" s="8">
        <v>54</v>
      </c>
    </row>
    <row r="15" spans="1:8" x14ac:dyDescent="0.25">
      <c r="A15" s="6">
        <v>8</v>
      </c>
      <c r="B15" s="7" t="s">
        <v>20</v>
      </c>
      <c r="C15" s="8">
        <v>295</v>
      </c>
      <c r="D15" s="8">
        <v>226</v>
      </c>
      <c r="E15" s="8">
        <v>216</v>
      </c>
      <c r="F15" s="8">
        <f t="shared" si="0"/>
        <v>737</v>
      </c>
      <c r="G15" s="8">
        <v>760</v>
      </c>
      <c r="H15" s="8">
        <v>490</v>
      </c>
    </row>
    <row r="16" spans="1:8" x14ac:dyDescent="0.25">
      <c r="A16" s="6">
        <v>9</v>
      </c>
      <c r="B16" s="7" t="s">
        <v>21</v>
      </c>
      <c r="C16" s="8">
        <v>17</v>
      </c>
      <c r="D16" s="8">
        <v>14</v>
      </c>
      <c r="E16" s="8">
        <v>26</v>
      </c>
      <c r="F16" s="8">
        <f t="shared" si="0"/>
        <v>57</v>
      </c>
      <c r="G16" s="8">
        <v>42</v>
      </c>
      <c r="H16" s="8">
        <v>32</v>
      </c>
    </row>
    <row r="17" spans="1:8" x14ac:dyDescent="0.25">
      <c r="A17" s="6">
        <v>10</v>
      </c>
      <c r="B17" s="7" t="s">
        <v>22</v>
      </c>
      <c r="C17" s="8">
        <v>70</v>
      </c>
      <c r="D17" s="8">
        <v>74</v>
      </c>
      <c r="E17" s="8">
        <v>130</v>
      </c>
      <c r="F17" s="8">
        <f t="shared" si="0"/>
        <v>274</v>
      </c>
      <c r="G17" s="8">
        <v>228</v>
      </c>
      <c r="H17" s="8">
        <v>224</v>
      </c>
    </row>
    <row r="18" spans="1:8" x14ac:dyDescent="0.25">
      <c r="A18" s="6">
        <v>11</v>
      </c>
      <c r="B18" s="7" t="s">
        <v>23</v>
      </c>
      <c r="C18" s="8">
        <v>69</v>
      </c>
      <c r="D18" s="8">
        <v>88</v>
      </c>
      <c r="E18" s="8">
        <v>88</v>
      </c>
      <c r="F18" s="8">
        <f t="shared" si="0"/>
        <v>245</v>
      </c>
      <c r="G18" s="8">
        <v>200</v>
      </c>
      <c r="H18" s="8">
        <v>184</v>
      </c>
    </row>
    <row r="19" spans="1:8" x14ac:dyDescent="0.25">
      <c r="A19" s="6">
        <v>12</v>
      </c>
      <c r="B19" s="7" t="s">
        <v>24</v>
      </c>
      <c r="C19" s="8">
        <v>542</v>
      </c>
      <c r="D19" s="8">
        <v>408</v>
      </c>
      <c r="E19" s="8">
        <v>447</v>
      </c>
      <c r="F19" s="8">
        <f t="shared" si="0"/>
        <v>1397</v>
      </c>
      <c r="G19" s="8">
        <v>3249</v>
      </c>
      <c r="H19" s="8">
        <v>1528</v>
      </c>
    </row>
    <row r="20" spans="1:8" x14ac:dyDescent="0.25">
      <c r="A20" s="9" t="s">
        <v>25</v>
      </c>
      <c r="B20" s="10" t="s">
        <v>26</v>
      </c>
      <c r="C20" s="9">
        <f>SUM(C8:C19)</f>
        <v>1497</v>
      </c>
      <c r="D20" s="9">
        <f t="shared" ref="D20:F20" si="1">SUM(D8:D19)</f>
        <v>1278</v>
      </c>
      <c r="E20" s="9">
        <f t="shared" si="1"/>
        <v>1542</v>
      </c>
      <c r="F20" s="9">
        <f t="shared" si="1"/>
        <v>4317</v>
      </c>
      <c r="G20" s="9">
        <f>SUM(G8:G19)</f>
        <v>6052</v>
      </c>
      <c r="H20" s="9">
        <f t="shared" ref="H20" si="2">SUM(H8:H19)</f>
        <v>3645</v>
      </c>
    </row>
    <row r="21" spans="1:8" x14ac:dyDescent="0.25">
      <c r="A21" s="37" t="s">
        <v>27</v>
      </c>
      <c r="B21" s="37"/>
      <c r="C21" s="37"/>
      <c r="D21" s="37"/>
      <c r="E21" s="37"/>
      <c r="F21" s="37"/>
      <c r="G21" s="37"/>
      <c r="H21" s="37"/>
    </row>
    <row r="22" spans="1:8" x14ac:dyDescent="0.25">
      <c r="A22" s="6">
        <v>13</v>
      </c>
      <c r="B22" s="7" t="s">
        <v>28</v>
      </c>
      <c r="C22" s="8">
        <v>34</v>
      </c>
      <c r="D22" s="8">
        <v>93</v>
      </c>
      <c r="E22" s="8">
        <v>109</v>
      </c>
      <c r="F22" s="8">
        <f t="shared" ref="F22:F43" si="3">C22+D22+E22</f>
        <v>236</v>
      </c>
      <c r="G22" s="8">
        <v>340</v>
      </c>
      <c r="H22" s="8">
        <v>237</v>
      </c>
    </row>
    <row r="23" spans="1:8" x14ac:dyDescent="0.25">
      <c r="A23" s="6">
        <v>14</v>
      </c>
      <c r="B23" s="7" t="s">
        <v>29</v>
      </c>
      <c r="C23" s="8">
        <v>21</v>
      </c>
      <c r="D23" s="8">
        <v>129</v>
      </c>
      <c r="E23" s="8">
        <v>85</v>
      </c>
      <c r="F23" s="8">
        <f t="shared" si="3"/>
        <v>235</v>
      </c>
      <c r="G23" s="8">
        <v>13</v>
      </c>
      <c r="H23" s="8">
        <v>12</v>
      </c>
    </row>
    <row r="24" spans="1:8" x14ac:dyDescent="0.25">
      <c r="A24" s="6">
        <v>15</v>
      </c>
      <c r="B24" s="7" t="s">
        <v>30</v>
      </c>
      <c r="C24" s="8">
        <v>0</v>
      </c>
      <c r="D24" s="8">
        <v>1</v>
      </c>
      <c r="E24" s="8">
        <v>11</v>
      </c>
      <c r="F24" s="8">
        <f t="shared" si="3"/>
        <v>12</v>
      </c>
      <c r="G24" s="8">
        <v>9</v>
      </c>
      <c r="H24" s="8">
        <v>12</v>
      </c>
    </row>
    <row r="25" spans="1:8" x14ac:dyDescent="0.25">
      <c r="A25" s="6">
        <v>16</v>
      </c>
      <c r="B25" s="7" t="s">
        <v>31</v>
      </c>
      <c r="C25" s="8">
        <v>0</v>
      </c>
      <c r="D25" s="8">
        <v>0</v>
      </c>
      <c r="E25" s="8">
        <v>15</v>
      </c>
      <c r="F25" s="8">
        <f t="shared" si="3"/>
        <v>15</v>
      </c>
      <c r="G25" s="8">
        <v>24</v>
      </c>
      <c r="H25" s="8">
        <v>21</v>
      </c>
    </row>
    <row r="26" spans="1:8" x14ac:dyDescent="0.25">
      <c r="A26" s="6">
        <v>17</v>
      </c>
      <c r="B26" s="7" t="s">
        <v>32</v>
      </c>
      <c r="C26" s="8">
        <v>4</v>
      </c>
      <c r="D26" s="8">
        <v>3</v>
      </c>
      <c r="E26" s="8">
        <v>16</v>
      </c>
      <c r="F26" s="8">
        <f t="shared" si="3"/>
        <v>23</v>
      </c>
      <c r="G26" s="8">
        <v>21</v>
      </c>
      <c r="H26" s="8">
        <v>21</v>
      </c>
    </row>
    <row r="27" spans="1:8" x14ac:dyDescent="0.25">
      <c r="A27" s="6">
        <v>18</v>
      </c>
      <c r="B27" s="7" t="s">
        <v>33</v>
      </c>
      <c r="C27" s="8">
        <v>0</v>
      </c>
      <c r="D27" s="8">
        <v>0</v>
      </c>
      <c r="E27" s="8">
        <v>2</v>
      </c>
      <c r="F27" s="8">
        <f t="shared" si="3"/>
        <v>2</v>
      </c>
      <c r="G27" s="8">
        <v>2</v>
      </c>
      <c r="H27" s="8">
        <v>0</v>
      </c>
    </row>
    <row r="28" spans="1:8" x14ac:dyDescent="0.25">
      <c r="A28" s="6">
        <v>19</v>
      </c>
      <c r="B28" s="7" t="s">
        <v>34</v>
      </c>
      <c r="C28" s="8">
        <v>0</v>
      </c>
      <c r="D28" s="8">
        <v>1</v>
      </c>
      <c r="E28" s="8">
        <v>14</v>
      </c>
      <c r="F28" s="8">
        <f t="shared" si="3"/>
        <v>15</v>
      </c>
      <c r="G28" s="8">
        <v>13</v>
      </c>
      <c r="H28" s="8">
        <v>17</v>
      </c>
    </row>
    <row r="29" spans="1:8" x14ac:dyDescent="0.25">
      <c r="A29" s="6">
        <v>20</v>
      </c>
      <c r="B29" s="7" t="s">
        <v>35</v>
      </c>
      <c r="C29" s="8">
        <v>64</v>
      </c>
      <c r="D29" s="8">
        <v>189</v>
      </c>
      <c r="E29" s="8">
        <v>288</v>
      </c>
      <c r="F29" s="8">
        <f t="shared" si="3"/>
        <v>541</v>
      </c>
      <c r="G29" s="8">
        <v>587</v>
      </c>
      <c r="H29" s="8">
        <v>727</v>
      </c>
    </row>
    <row r="30" spans="1:8" x14ac:dyDescent="0.25">
      <c r="A30" s="6">
        <v>21</v>
      </c>
      <c r="B30" s="7" t="s">
        <v>36</v>
      </c>
      <c r="C30" s="8">
        <v>224</v>
      </c>
      <c r="D30" s="8">
        <v>140</v>
      </c>
      <c r="E30" s="8">
        <v>244</v>
      </c>
      <c r="F30" s="8">
        <f t="shared" si="3"/>
        <v>608</v>
      </c>
      <c r="G30" s="8">
        <v>737</v>
      </c>
      <c r="H30" s="8">
        <v>657</v>
      </c>
    </row>
    <row r="31" spans="1:8" x14ac:dyDescent="0.25">
      <c r="A31" s="6">
        <v>22</v>
      </c>
      <c r="B31" s="7" t="s">
        <v>37</v>
      </c>
      <c r="C31" s="8">
        <v>24</v>
      </c>
      <c r="D31" s="8">
        <v>18</v>
      </c>
      <c r="E31" s="8">
        <v>44</v>
      </c>
      <c r="F31" s="8">
        <f t="shared" si="3"/>
        <v>86</v>
      </c>
      <c r="G31" s="8">
        <v>119</v>
      </c>
      <c r="H31" s="8">
        <v>119</v>
      </c>
    </row>
    <row r="32" spans="1:8" x14ac:dyDescent="0.25">
      <c r="A32" s="6">
        <v>23</v>
      </c>
      <c r="B32" s="7" t="s">
        <v>38</v>
      </c>
      <c r="C32" s="8">
        <v>7</v>
      </c>
      <c r="D32" s="8">
        <v>29</v>
      </c>
      <c r="E32" s="8">
        <v>56</v>
      </c>
      <c r="F32" s="8">
        <f t="shared" si="3"/>
        <v>92</v>
      </c>
      <c r="G32" s="8">
        <v>47</v>
      </c>
      <c r="H32" s="8">
        <v>45</v>
      </c>
    </row>
    <row r="33" spans="1:8" x14ac:dyDescent="0.25">
      <c r="A33" s="6">
        <v>24</v>
      </c>
      <c r="B33" s="7" t="s">
        <v>39</v>
      </c>
      <c r="C33" s="8">
        <v>18</v>
      </c>
      <c r="D33" s="8">
        <v>68</v>
      </c>
      <c r="E33" s="8">
        <v>89</v>
      </c>
      <c r="F33" s="8">
        <f t="shared" si="3"/>
        <v>175</v>
      </c>
      <c r="G33" s="8">
        <v>167</v>
      </c>
      <c r="H33" s="8">
        <v>167</v>
      </c>
    </row>
    <row r="34" spans="1:8" x14ac:dyDescent="0.25">
      <c r="A34" s="6">
        <v>25</v>
      </c>
      <c r="B34" s="11" t="s">
        <v>40</v>
      </c>
      <c r="C34" s="8">
        <v>0</v>
      </c>
      <c r="D34" s="8">
        <v>0</v>
      </c>
      <c r="E34" s="8">
        <v>2</v>
      </c>
      <c r="F34" s="8">
        <f t="shared" si="3"/>
        <v>2</v>
      </c>
      <c r="G34" s="8">
        <v>2</v>
      </c>
      <c r="H34" s="8">
        <v>0</v>
      </c>
    </row>
    <row r="35" spans="1:8" x14ac:dyDescent="0.25">
      <c r="A35" s="6">
        <v>26</v>
      </c>
      <c r="B35" s="11" t="s">
        <v>41</v>
      </c>
      <c r="C35" s="8">
        <v>0</v>
      </c>
      <c r="D35" s="8">
        <v>0</v>
      </c>
      <c r="E35" s="8">
        <v>9</v>
      </c>
      <c r="F35" s="8">
        <f t="shared" si="3"/>
        <v>9</v>
      </c>
      <c r="G35" s="8">
        <v>9</v>
      </c>
      <c r="H35" s="8">
        <v>9</v>
      </c>
    </row>
    <row r="36" spans="1:8" x14ac:dyDescent="0.25">
      <c r="A36" s="6">
        <v>27</v>
      </c>
      <c r="B36" s="11" t="s">
        <v>42</v>
      </c>
      <c r="C36" s="8">
        <v>0</v>
      </c>
      <c r="D36" s="8">
        <v>0</v>
      </c>
      <c r="E36" s="8">
        <v>1</v>
      </c>
      <c r="F36" s="8">
        <f t="shared" si="3"/>
        <v>1</v>
      </c>
      <c r="G36" s="8">
        <v>1</v>
      </c>
      <c r="H36" s="8">
        <v>1</v>
      </c>
    </row>
    <row r="37" spans="1:8" x14ac:dyDescent="0.25">
      <c r="A37" s="6">
        <v>28</v>
      </c>
      <c r="B37" s="11" t="s">
        <v>43</v>
      </c>
      <c r="C37" s="8">
        <v>10</v>
      </c>
      <c r="D37" s="8">
        <v>18</v>
      </c>
      <c r="E37" s="8">
        <v>68</v>
      </c>
      <c r="F37" s="8">
        <f t="shared" si="3"/>
        <v>96</v>
      </c>
      <c r="G37" s="8">
        <v>94</v>
      </c>
      <c r="H37" s="8">
        <v>91</v>
      </c>
    </row>
    <row r="38" spans="1:8" x14ac:dyDescent="0.25">
      <c r="A38" s="6">
        <v>29</v>
      </c>
      <c r="B38" s="11" t="s">
        <v>44</v>
      </c>
      <c r="C38" s="8">
        <v>0</v>
      </c>
      <c r="D38" s="8">
        <v>0</v>
      </c>
      <c r="E38" s="8">
        <v>2</v>
      </c>
      <c r="F38" s="8">
        <f t="shared" si="3"/>
        <v>2</v>
      </c>
      <c r="G38" s="8">
        <v>2</v>
      </c>
      <c r="H38" s="8">
        <v>2</v>
      </c>
    </row>
    <row r="39" spans="1:8" x14ac:dyDescent="0.25">
      <c r="A39" s="6">
        <v>30</v>
      </c>
      <c r="B39" s="11" t="s">
        <v>45</v>
      </c>
      <c r="C39" s="8">
        <v>5</v>
      </c>
      <c r="D39" s="8">
        <v>0</v>
      </c>
      <c r="E39" s="8">
        <v>12</v>
      </c>
      <c r="F39" s="8">
        <f t="shared" si="3"/>
        <v>17</v>
      </c>
      <c r="G39" s="8">
        <v>10</v>
      </c>
      <c r="H39" s="8">
        <v>10</v>
      </c>
    </row>
    <row r="40" spans="1:8" x14ac:dyDescent="0.25">
      <c r="A40" s="6">
        <v>31</v>
      </c>
      <c r="B40" s="11" t="s">
        <v>46</v>
      </c>
      <c r="C40" s="8">
        <v>0</v>
      </c>
      <c r="D40" s="8">
        <v>0</v>
      </c>
      <c r="E40" s="8">
        <v>4</v>
      </c>
      <c r="F40" s="8">
        <f t="shared" si="3"/>
        <v>4</v>
      </c>
      <c r="G40" s="8">
        <v>4</v>
      </c>
      <c r="H40" s="8">
        <v>0</v>
      </c>
    </row>
    <row r="41" spans="1:8" x14ac:dyDescent="0.25">
      <c r="A41" s="6">
        <v>32</v>
      </c>
      <c r="B41" s="11" t="s">
        <v>47</v>
      </c>
      <c r="C41" s="8">
        <v>0</v>
      </c>
      <c r="D41" s="8">
        <v>0</v>
      </c>
      <c r="E41" s="8">
        <v>3</v>
      </c>
      <c r="F41" s="8">
        <f t="shared" si="3"/>
        <v>3</v>
      </c>
      <c r="G41" s="8">
        <v>4</v>
      </c>
      <c r="H41" s="8">
        <v>2</v>
      </c>
    </row>
    <row r="42" spans="1:8" x14ac:dyDescent="0.25">
      <c r="A42" s="6">
        <v>33</v>
      </c>
      <c r="B42" s="11" t="s">
        <v>48</v>
      </c>
      <c r="C42" s="8">
        <v>6</v>
      </c>
      <c r="D42" s="8">
        <v>52</v>
      </c>
      <c r="E42" s="8">
        <v>48</v>
      </c>
      <c r="F42" s="8">
        <f t="shared" si="3"/>
        <v>106</v>
      </c>
      <c r="G42" s="8">
        <v>103</v>
      </c>
      <c r="H42" s="8">
        <v>100</v>
      </c>
    </row>
    <row r="43" spans="1:8" x14ac:dyDescent="0.25">
      <c r="A43" s="6">
        <v>34</v>
      </c>
      <c r="B43" s="11" t="s">
        <v>49</v>
      </c>
      <c r="C43" s="8">
        <v>0</v>
      </c>
      <c r="D43" s="8">
        <v>1</v>
      </c>
      <c r="E43" s="8">
        <v>2</v>
      </c>
      <c r="F43" s="8">
        <f t="shared" si="3"/>
        <v>3</v>
      </c>
      <c r="G43" s="8">
        <v>0</v>
      </c>
      <c r="H43" s="8">
        <v>0</v>
      </c>
    </row>
    <row r="44" spans="1:8" x14ac:dyDescent="0.25">
      <c r="A44" s="9" t="s">
        <v>50</v>
      </c>
      <c r="B44" s="10" t="s">
        <v>26</v>
      </c>
      <c r="C44" s="9">
        <f>SUM(C22:C43)</f>
        <v>417</v>
      </c>
      <c r="D44" s="9">
        <f t="shared" ref="D44:F44" si="4">SUM(D22:D43)</f>
        <v>742</v>
      </c>
      <c r="E44" s="9">
        <f t="shared" si="4"/>
        <v>1124</v>
      </c>
      <c r="F44" s="9">
        <f t="shared" si="4"/>
        <v>2283</v>
      </c>
      <c r="G44" s="9">
        <f>SUM(G22:G43)</f>
        <v>2308</v>
      </c>
      <c r="H44" s="9">
        <f>SUM(H22:H43)</f>
        <v>2250</v>
      </c>
    </row>
    <row r="45" spans="1:8" x14ac:dyDescent="0.25">
      <c r="A45" s="9" t="s">
        <v>51</v>
      </c>
      <c r="B45" s="10" t="s">
        <v>52</v>
      </c>
      <c r="C45" s="9">
        <f>+C44+C20</f>
        <v>1914</v>
      </c>
      <c r="D45" s="9">
        <f t="shared" ref="D45:H45" si="5">+D44+D20</f>
        <v>2020</v>
      </c>
      <c r="E45" s="9">
        <f t="shared" si="5"/>
        <v>2666</v>
      </c>
      <c r="F45" s="9">
        <f t="shared" si="5"/>
        <v>6600</v>
      </c>
      <c r="G45" s="9">
        <f t="shared" si="5"/>
        <v>8360</v>
      </c>
      <c r="H45" s="9">
        <f t="shared" si="5"/>
        <v>5895</v>
      </c>
    </row>
    <row r="46" spans="1:8" x14ac:dyDescent="0.25">
      <c r="A46" s="37" t="s">
        <v>53</v>
      </c>
      <c r="B46" s="37"/>
      <c r="C46" s="37"/>
      <c r="D46" s="37"/>
      <c r="E46" s="37"/>
      <c r="F46" s="37"/>
      <c r="G46" s="37"/>
      <c r="H46" s="37"/>
    </row>
    <row r="47" spans="1:8" x14ac:dyDescent="0.25">
      <c r="A47" s="6">
        <v>35</v>
      </c>
      <c r="B47" s="7" t="s">
        <v>54</v>
      </c>
      <c r="C47" s="8">
        <v>1180</v>
      </c>
      <c r="D47" s="8">
        <v>300</v>
      </c>
      <c r="E47" s="8">
        <v>116</v>
      </c>
      <c r="F47" s="8">
        <f>C47+D47+E47</f>
        <v>1596</v>
      </c>
      <c r="G47" s="8">
        <v>6</v>
      </c>
      <c r="H47" s="8">
        <v>6</v>
      </c>
    </row>
    <row r="48" spans="1:8" x14ac:dyDescent="0.25">
      <c r="A48" s="9" t="s">
        <v>55</v>
      </c>
      <c r="B48" s="10" t="s">
        <v>26</v>
      </c>
      <c r="C48" s="9">
        <v>1180</v>
      </c>
      <c r="D48" s="9">
        <v>300</v>
      </c>
      <c r="E48" s="9">
        <v>116</v>
      </c>
      <c r="F48" s="9">
        <f t="shared" ref="F48:H48" si="6">SUM(F47:F47)</f>
        <v>1596</v>
      </c>
      <c r="G48" s="9">
        <f t="shared" si="6"/>
        <v>6</v>
      </c>
      <c r="H48" s="9">
        <f t="shared" si="6"/>
        <v>6</v>
      </c>
    </row>
    <row r="49" spans="1:8" x14ac:dyDescent="0.25">
      <c r="A49" s="37" t="s">
        <v>56</v>
      </c>
      <c r="B49" s="37"/>
      <c r="C49" s="37"/>
      <c r="D49" s="37"/>
      <c r="E49" s="37"/>
      <c r="F49" s="37"/>
      <c r="G49" s="37"/>
      <c r="H49" s="37"/>
    </row>
    <row r="50" spans="1:8" x14ac:dyDescent="0.25">
      <c r="A50" s="6">
        <v>37</v>
      </c>
      <c r="B50" s="7" t="s">
        <v>57</v>
      </c>
      <c r="C50" s="8">
        <v>205</v>
      </c>
      <c r="D50" s="8">
        <v>170</v>
      </c>
      <c r="E50" s="8">
        <v>89</v>
      </c>
      <c r="F50" s="8">
        <f>C50+D50+E50</f>
        <v>464</v>
      </c>
      <c r="G50" s="8">
        <v>29</v>
      </c>
      <c r="H50" s="8">
        <v>15</v>
      </c>
    </row>
    <row r="51" spans="1:8" x14ac:dyDescent="0.25">
      <c r="A51" s="6">
        <v>38</v>
      </c>
      <c r="B51" s="7" t="s">
        <v>58</v>
      </c>
      <c r="C51" s="8">
        <v>18</v>
      </c>
      <c r="D51" s="8">
        <v>38</v>
      </c>
      <c r="E51" s="8">
        <v>68</v>
      </c>
      <c r="F51" s="8">
        <f>C51+D51+E51</f>
        <v>124</v>
      </c>
      <c r="G51" s="8">
        <v>0</v>
      </c>
      <c r="H51" s="8">
        <v>0</v>
      </c>
    </row>
    <row r="52" spans="1:8" x14ac:dyDescent="0.25">
      <c r="A52" s="9" t="s">
        <v>59</v>
      </c>
      <c r="B52" s="10" t="s">
        <v>26</v>
      </c>
      <c r="C52" s="9">
        <f t="shared" ref="C52:H52" si="7">SUM(C50:C51)</f>
        <v>223</v>
      </c>
      <c r="D52" s="9">
        <f t="shared" si="7"/>
        <v>208</v>
      </c>
      <c r="E52" s="9">
        <f t="shared" si="7"/>
        <v>157</v>
      </c>
      <c r="F52" s="9">
        <f t="shared" si="7"/>
        <v>588</v>
      </c>
      <c r="G52" s="9">
        <f t="shared" si="7"/>
        <v>29</v>
      </c>
      <c r="H52" s="9">
        <f t="shared" si="7"/>
        <v>15</v>
      </c>
    </row>
    <row r="53" spans="1:8" x14ac:dyDescent="0.25">
      <c r="A53" s="37" t="s">
        <v>60</v>
      </c>
      <c r="B53" s="37"/>
      <c r="C53" s="37"/>
      <c r="D53" s="37"/>
      <c r="E53" s="37"/>
      <c r="F53" s="37"/>
      <c r="G53" s="37"/>
      <c r="H53" s="37"/>
    </row>
    <row r="54" spans="1:8" x14ac:dyDescent="0.25">
      <c r="A54" s="6">
        <v>39</v>
      </c>
      <c r="B54" s="7" t="s">
        <v>61</v>
      </c>
      <c r="C54" s="8">
        <v>90</v>
      </c>
      <c r="D54" s="8">
        <v>165</v>
      </c>
      <c r="E54" s="8">
        <v>94</v>
      </c>
      <c r="F54" s="8">
        <f>+E54+D54+C54</f>
        <v>349</v>
      </c>
      <c r="G54" s="8">
        <v>175</v>
      </c>
      <c r="H54" s="8">
        <v>173</v>
      </c>
    </row>
    <row r="55" spans="1:8" x14ac:dyDescent="0.25">
      <c r="A55" s="6">
        <v>40</v>
      </c>
      <c r="B55" s="7" t="s">
        <v>62</v>
      </c>
      <c r="C55" s="8">
        <v>3</v>
      </c>
      <c r="D55" s="8">
        <v>33</v>
      </c>
      <c r="E55" s="8">
        <v>43</v>
      </c>
      <c r="F55" s="8">
        <f t="shared" ref="F55:F60" si="8">+E55+D55+C55</f>
        <v>79</v>
      </c>
      <c r="G55" s="8">
        <v>26</v>
      </c>
      <c r="H55" s="8">
        <v>26</v>
      </c>
    </row>
    <row r="56" spans="1:8" x14ac:dyDescent="0.25">
      <c r="A56" s="6">
        <v>41</v>
      </c>
      <c r="B56" s="7" t="s">
        <v>63</v>
      </c>
      <c r="C56" s="8">
        <v>7</v>
      </c>
      <c r="D56" s="8">
        <v>6</v>
      </c>
      <c r="E56" s="8">
        <v>14</v>
      </c>
      <c r="F56" s="8">
        <f t="shared" si="8"/>
        <v>27</v>
      </c>
      <c r="G56" s="8">
        <v>3</v>
      </c>
      <c r="H56" s="8">
        <v>3</v>
      </c>
    </row>
    <row r="57" spans="1:8" x14ac:dyDescent="0.25">
      <c r="A57" s="6">
        <v>42</v>
      </c>
      <c r="B57" s="7" t="s">
        <v>64</v>
      </c>
      <c r="C57" s="8">
        <v>15</v>
      </c>
      <c r="D57" s="8">
        <v>6</v>
      </c>
      <c r="E57" s="8">
        <v>18</v>
      </c>
      <c r="F57" s="8">
        <f t="shared" si="8"/>
        <v>39</v>
      </c>
      <c r="G57" s="8">
        <v>29</v>
      </c>
      <c r="H57" s="8">
        <v>28</v>
      </c>
    </row>
    <row r="58" spans="1:8" x14ac:dyDescent="0.25">
      <c r="A58" s="6">
        <v>43</v>
      </c>
      <c r="B58" s="7" t="s">
        <v>65</v>
      </c>
      <c r="C58" s="8">
        <v>0</v>
      </c>
      <c r="D58" s="8">
        <v>13</v>
      </c>
      <c r="E58" s="8">
        <v>16</v>
      </c>
      <c r="F58" s="8">
        <f t="shared" si="8"/>
        <v>29</v>
      </c>
      <c r="G58" s="8">
        <v>12</v>
      </c>
      <c r="H58" s="8">
        <v>12</v>
      </c>
    </row>
    <row r="59" spans="1:8" x14ac:dyDescent="0.25">
      <c r="A59" s="6">
        <v>44</v>
      </c>
      <c r="B59" s="7" t="s">
        <v>66</v>
      </c>
      <c r="C59" s="8">
        <v>0</v>
      </c>
      <c r="D59" s="8">
        <v>1</v>
      </c>
      <c r="E59" s="8">
        <v>4</v>
      </c>
      <c r="F59" s="8">
        <f t="shared" si="8"/>
        <v>5</v>
      </c>
      <c r="G59" s="8">
        <v>5</v>
      </c>
      <c r="H59" s="8">
        <v>3</v>
      </c>
    </row>
    <row r="60" spans="1:8" x14ac:dyDescent="0.25">
      <c r="A60" s="6">
        <v>45</v>
      </c>
      <c r="B60" s="7" t="s">
        <v>67</v>
      </c>
      <c r="C60" s="8">
        <v>11</v>
      </c>
      <c r="D60" s="8">
        <v>0</v>
      </c>
      <c r="E60" s="8">
        <v>3</v>
      </c>
      <c r="F60" s="8">
        <f t="shared" si="8"/>
        <v>14</v>
      </c>
      <c r="G60" s="8">
        <v>3</v>
      </c>
      <c r="H60" s="8">
        <v>3</v>
      </c>
    </row>
    <row r="61" spans="1:8" x14ac:dyDescent="0.25">
      <c r="A61" s="6">
        <v>46</v>
      </c>
      <c r="B61" s="7" t="s">
        <v>68</v>
      </c>
      <c r="C61" s="8">
        <v>0</v>
      </c>
      <c r="D61" s="8">
        <v>0</v>
      </c>
      <c r="E61" s="8">
        <v>0</v>
      </c>
      <c r="F61" s="8">
        <f>+E61+D61+C61</f>
        <v>0</v>
      </c>
      <c r="G61" s="8">
        <v>0</v>
      </c>
      <c r="H61" s="8">
        <v>0</v>
      </c>
    </row>
    <row r="62" spans="1:8" x14ac:dyDescent="0.25">
      <c r="A62" s="6">
        <v>47</v>
      </c>
      <c r="B62" s="7" t="s">
        <v>69</v>
      </c>
      <c r="C62" s="8">
        <v>0</v>
      </c>
      <c r="D62" s="8">
        <v>4</v>
      </c>
      <c r="E62" s="8">
        <v>7</v>
      </c>
      <c r="F62" s="8">
        <f t="shared" ref="F62:F63" si="9">+E62+D62+C62</f>
        <v>11</v>
      </c>
      <c r="G62" s="8">
        <v>5</v>
      </c>
      <c r="H62" s="8">
        <v>5</v>
      </c>
    </row>
    <row r="63" spans="1:8" x14ac:dyDescent="0.25">
      <c r="A63" s="6">
        <v>48</v>
      </c>
      <c r="B63" s="7" t="s">
        <v>70</v>
      </c>
      <c r="C63" s="8">
        <v>4</v>
      </c>
      <c r="D63" s="8">
        <v>22</v>
      </c>
      <c r="E63" s="8">
        <v>13</v>
      </c>
      <c r="F63" s="8">
        <f t="shared" si="9"/>
        <v>39</v>
      </c>
      <c r="G63" s="8">
        <v>0</v>
      </c>
      <c r="H63" s="8">
        <v>0</v>
      </c>
    </row>
    <row r="64" spans="1:8" x14ac:dyDescent="0.25">
      <c r="A64" s="12" t="s">
        <v>71</v>
      </c>
      <c r="B64" s="13" t="s">
        <v>26</v>
      </c>
      <c r="C64" s="9">
        <f t="shared" ref="C64:H64" si="10">SUM(C54:C63)</f>
        <v>130</v>
      </c>
      <c r="D64" s="9">
        <f t="shared" si="10"/>
        <v>250</v>
      </c>
      <c r="E64" s="9">
        <f t="shared" si="10"/>
        <v>212</v>
      </c>
      <c r="F64" s="9">
        <f t="shared" si="10"/>
        <v>592</v>
      </c>
      <c r="G64" s="9">
        <f t="shared" si="10"/>
        <v>258</v>
      </c>
      <c r="H64" s="9">
        <f t="shared" si="10"/>
        <v>253</v>
      </c>
    </row>
    <row r="65" spans="1:8" x14ac:dyDescent="0.25">
      <c r="A65" s="14"/>
      <c r="B65" s="15" t="s">
        <v>72</v>
      </c>
      <c r="C65" s="12">
        <f t="shared" ref="C65:H65" si="11">+C64+C52+C48+C45</f>
        <v>3447</v>
      </c>
      <c r="D65" s="12">
        <f t="shared" si="11"/>
        <v>2778</v>
      </c>
      <c r="E65" s="12">
        <f t="shared" si="11"/>
        <v>3151</v>
      </c>
      <c r="F65" s="12">
        <f t="shared" si="11"/>
        <v>9376</v>
      </c>
      <c r="G65" s="12">
        <f t="shared" si="11"/>
        <v>8653</v>
      </c>
      <c r="H65" s="12">
        <f t="shared" si="11"/>
        <v>6169</v>
      </c>
    </row>
  </sheetData>
  <mergeCells count="9">
    <mergeCell ref="A46:H46"/>
    <mergeCell ref="A49:H49"/>
    <mergeCell ref="A53:H53"/>
    <mergeCell ref="A1:H1"/>
    <mergeCell ref="A2:H2"/>
    <mergeCell ref="A3:H3"/>
    <mergeCell ref="A4:H4"/>
    <mergeCell ref="A7:H7"/>
    <mergeCell ref="A21:H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DA25-43ED-43D3-B947-FBCEC5EA69D0}">
  <dimension ref="A1:P67"/>
  <sheetViews>
    <sheetView workbookViewId="0">
      <selection activeCell="G69" sqref="G69"/>
    </sheetView>
  </sheetViews>
  <sheetFormatPr defaultRowHeight="15" x14ac:dyDescent="0.25"/>
  <cols>
    <col min="2" max="2" width="37.28515625" bestFit="1" customWidth="1"/>
    <col min="3" max="3" width="10.28515625" bestFit="1" customWidth="1"/>
    <col min="4" max="4" width="11.5703125" bestFit="1" customWidth="1"/>
    <col min="6" max="6" width="11.5703125" bestFit="1" customWidth="1"/>
    <col min="8" max="8" width="10.28515625" bestFit="1" customWidth="1"/>
    <col min="10" max="10" width="11.5703125" bestFit="1" customWidth="1"/>
    <col min="12" max="13" width="10.28515625" bestFit="1" customWidth="1"/>
    <col min="14" max="14" width="11.5703125" bestFit="1" customWidth="1"/>
    <col min="15" max="16" width="10.28515625" bestFit="1" customWidth="1"/>
  </cols>
  <sheetData>
    <row r="1" spans="1:16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6" ht="15.75" x14ac:dyDescent="0.25">
      <c r="A3" s="131" t="s">
        <v>181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6" x14ac:dyDescent="0.25">
      <c r="A4" s="130" t="s">
        <v>275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16" ht="15.7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45" t="s">
        <v>182</v>
      </c>
      <c r="M5" s="45"/>
      <c r="N5" s="99"/>
      <c r="O5" s="45" t="s">
        <v>202</v>
      </c>
      <c r="P5" s="45"/>
    </row>
    <row r="6" spans="1:16" ht="15" customHeight="1" x14ac:dyDescent="0.25">
      <c r="A6" s="133" t="s">
        <v>4</v>
      </c>
      <c r="B6" s="133" t="s">
        <v>5</v>
      </c>
      <c r="C6" s="133" t="s">
        <v>131</v>
      </c>
      <c r="D6" s="133"/>
      <c r="E6" s="133" t="s">
        <v>183</v>
      </c>
      <c r="F6" s="133"/>
      <c r="G6" s="133"/>
      <c r="H6" s="133"/>
      <c r="I6" s="133"/>
      <c r="J6" s="133"/>
      <c r="K6" s="133" t="s">
        <v>175</v>
      </c>
      <c r="L6" s="133"/>
      <c r="M6" s="133" t="s">
        <v>184</v>
      </c>
      <c r="N6" s="133"/>
      <c r="O6" s="133" t="s">
        <v>185</v>
      </c>
      <c r="P6" s="133"/>
    </row>
    <row r="7" spans="1:16" ht="15" customHeight="1" x14ac:dyDescent="0.25">
      <c r="A7" s="133"/>
      <c r="B7" s="133"/>
      <c r="C7" s="133"/>
      <c r="D7" s="133"/>
      <c r="E7" s="133" t="s">
        <v>186</v>
      </c>
      <c r="F7" s="133"/>
      <c r="G7" s="133" t="s">
        <v>187</v>
      </c>
      <c r="H7" s="133"/>
      <c r="I7" s="133" t="s">
        <v>166</v>
      </c>
      <c r="J7" s="133"/>
      <c r="K7" s="133"/>
      <c r="L7" s="133"/>
      <c r="M7" s="133"/>
      <c r="N7" s="133"/>
      <c r="O7" s="133"/>
      <c r="P7" s="133"/>
    </row>
    <row r="8" spans="1:16" x14ac:dyDescent="0.25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 ht="15.75" x14ac:dyDescent="0.25">
      <c r="A9" s="133"/>
      <c r="B9" s="133"/>
      <c r="C9" s="103" t="s">
        <v>138</v>
      </c>
      <c r="D9" s="103" t="s">
        <v>139</v>
      </c>
      <c r="E9" s="103" t="s">
        <v>138</v>
      </c>
      <c r="F9" s="103" t="s">
        <v>139</v>
      </c>
      <c r="G9" s="103" t="s">
        <v>138</v>
      </c>
      <c r="H9" s="103" t="s">
        <v>139</v>
      </c>
      <c r="I9" s="103" t="s">
        <v>138</v>
      </c>
      <c r="J9" s="103" t="s">
        <v>139</v>
      </c>
      <c r="K9" s="103" t="s">
        <v>138</v>
      </c>
      <c r="L9" s="103" t="s">
        <v>139</v>
      </c>
      <c r="M9" s="103" t="s">
        <v>138</v>
      </c>
      <c r="N9" s="103" t="s">
        <v>139</v>
      </c>
      <c r="O9" s="103" t="s">
        <v>138</v>
      </c>
      <c r="P9" s="103" t="s">
        <v>139</v>
      </c>
    </row>
    <row r="10" spans="1:16" ht="15.75" x14ac:dyDescent="0.25">
      <c r="A10" s="132" t="s">
        <v>188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</row>
    <row r="11" spans="1:16" x14ac:dyDescent="0.25">
      <c r="A11" s="82">
        <v>1</v>
      </c>
      <c r="B11" s="134" t="s">
        <v>13</v>
      </c>
      <c r="C11" s="23">
        <f>'[3]ACP BANK AGRI'!O11</f>
        <v>599232</v>
      </c>
      <c r="D11" s="23">
        <f>'[3]ACP BANK AGRI'!P11</f>
        <v>1576306</v>
      </c>
      <c r="E11" s="23">
        <f>I11-G11</f>
        <v>67147</v>
      </c>
      <c r="F11" s="23">
        <f>J11-H11</f>
        <v>1042587</v>
      </c>
      <c r="G11" s="23">
        <f>'[3]ACP BANK MSME'!G11+'[3]ACP BANK MSME'!I11</f>
        <v>254</v>
      </c>
      <c r="H11" s="23">
        <f>'[3]ACP BANK MSME'!H11+'[3]ACP BANK MSME'!J11</f>
        <v>171622</v>
      </c>
      <c r="I11" s="23">
        <f>'[3]ACP BANK MSME'!K11</f>
        <v>67401</v>
      </c>
      <c r="J11" s="23">
        <f>'[3]ACP BANK MSME'!L11</f>
        <v>1214209</v>
      </c>
      <c r="K11" s="23">
        <f>'[3]ACP BANK OPS '!O10</f>
        <v>9151</v>
      </c>
      <c r="L11" s="23">
        <f>'[3]ACP BANK OPS '!P10</f>
        <v>24007</v>
      </c>
      <c r="M11" s="23">
        <f t="shared" ref="M11:N22" si="0">C11+I11+K11</f>
        <v>675784</v>
      </c>
      <c r="N11" s="23">
        <f t="shared" si="0"/>
        <v>2814522</v>
      </c>
      <c r="O11" s="23">
        <f>'[3]ACP BANK OPS '!Q10</f>
        <v>559322</v>
      </c>
      <c r="P11" s="23">
        <f>'[3]ACP BANK OPS '!R10</f>
        <v>1314730</v>
      </c>
    </row>
    <row r="12" spans="1:16" x14ac:dyDescent="0.25">
      <c r="A12" s="82">
        <v>2</v>
      </c>
      <c r="B12" s="134" t="s">
        <v>14</v>
      </c>
      <c r="C12" s="23">
        <f>'[3]ACP BANK AGRI'!O12</f>
        <v>84038</v>
      </c>
      <c r="D12" s="23">
        <f>'[3]ACP BANK AGRI'!P12</f>
        <v>219754</v>
      </c>
      <c r="E12" s="23">
        <f t="shared" ref="E12:F22" si="1">I12-G12</f>
        <v>8994</v>
      </c>
      <c r="F12" s="23">
        <f t="shared" si="1"/>
        <v>152678</v>
      </c>
      <c r="G12" s="23">
        <f>'[3]ACP BANK MSME'!G12+'[3]ACP BANK MSME'!I12</f>
        <v>213</v>
      </c>
      <c r="H12" s="23">
        <f>'[3]ACP BANK MSME'!H12+'[3]ACP BANK MSME'!J12</f>
        <v>17033</v>
      </c>
      <c r="I12" s="23">
        <f>'[3]ACP BANK MSME'!K12</f>
        <v>9207</v>
      </c>
      <c r="J12" s="23">
        <f>'[3]ACP BANK MSME'!L12</f>
        <v>169711</v>
      </c>
      <c r="K12" s="23">
        <f>'[3]ACP BANK OPS '!O11</f>
        <v>1769</v>
      </c>
      <c r="L12" s="23">
        <f>'[3]ACP BANK OPS '!P11</f>
        <v>21614</v>
      </c>
      <c r="M12" s="23">
        <f t="shared" si="0"/>
        <v>95014</v>
      </c>
      <c r="N12" s="23">
        <f t="shared" si="0"/>
        <v>411079</v>
      </c>
      <c r="O12" s="23">
        <f>'[3]ACP BANK OPS '!Q11</f>
        <v>74674</v>
      </c>
      <c r="P12" s="23">
        <f>'[3]ACP BANK OPS '!R11</f>
        <v>174574</v>
      </c>
    </row>
    <row r="13" spans="1:16" x14ac:dyDescent="0.25">
      <c r="A13" s="82">
        <v>3</v>
      </c>
      <c r="B13" s="134" t="s">
        <v>15</v>
      </c>
      <c r="C13" s="23">
        <f>'[3]ACP BANK AGRI'!O13</f>
        <v>6279</v>
      </c>
      <c r="D13" s="23">
        <f>'[3]ACP BANK AGRI'!P13</f>
        <v>15600</v>
      </c>
      <c r="E13" s="23">
        <f t="shared" si="1"/>
        <v>5568</v>
      </c>
      <c r="F13" s="23">
        <f t="shared" si="1"/>
        <v>43439</v>
      </c>
      <c r="G13" s="23">
        <f>'[3]ACP BANK MSME'!G13+'[3]ACP BANK MSME'!I13</f>
        <v>30</v>
      </c>
      <c r="H13" s="23">
        <f>'[3]ACP BANK MSME'!H13+'[3]ACP BANK MSME'!J13</f>
        <v>13656</v>
      </c>
      <c r="I13" s="23">
        <f>'[3]ACP BANK MSME'!K13</f>
        <v>5598</v>
      </c>
      <c r="J13" s="23">
        <f>'[3]ACP BANK MSME'!L13</f>
        <v>57095</v>
      </c>
      <c r="K13" s="23">
        <f>'[3]ACP BANK OPS '!O12</f>
        <v>3641</v>
      </c>
      <c r="L13" s="23">
        <f>'[3]ACP BANK OPS '!P12</f>
        <v>6094</v>
      </c>
      <c r="M13" s="23">
        <f t="shared" si="0"/>
        <v>15518</v>
      </c>
      <c r="N13" s="23">
        <f t="shared" si="0"/>
        <v>78789</v>
      </c>
      <c r="O13" s="23">
        <f>'[3]ACP BANK OPS '!Q12</f>
        <v>3657</v>
      </c>
      <c r="P13" s="23">
        <f>'[3]ACP BANK OPS '!R12</f>
        <v>11201</v>
      </c>
    </row>
    <row r="14" spans="1:16" x14ac:dyDescent="0.25">
      <c r="A14" s="82">
        <v>4</v>
      </c>
      <c r="B14" s="134" t="s">
        <v>16</v>
      </c>
      <c r="C14" s="23">
        <f>'[3]ACP BANK AGRI'!O14</f>
        <v>57466</v>
      </c>
      <c r="D14" s="23">
        <f>'[3]ACP BANK AGRI'!P14</f>
        <v>221404</v>
      </c>
      <c r="E14" s="23">
        <f t="shared" si="1"/>
        <v>11406</v>
      </c>
      <c r="F14" s="23">
        <f t="shared" si="1"/>
        <v>268008</v>
      </c>
      <c r="G14" s="23">
        <f>'[3]ACP BANK MSME'!G14+'[3]ACP BANK MSME'!I14</f>
        <v>65</v>
      </c>
      <c r="H14" s="23">
        <f>'[3]ACP BANK MSME'!H14+'[3]ACP BANK MSME'!J14</f>
        <v>28908</v>
      </c>
      <c r="I14" s="23">
        <f>'[3]ACP BANK MSME'!K14</f>
        <v>11471</v>
      </c>
      <c r="J14" s="23">
        <f>'[3]ACP BANK MSME'!L14</f>
        <v>296916</v>
      </c>
      <c r="K14" s="23">
        <f>'[3]ACP BANK OPS '!O13</f>
        <v>4271</v>
      </c>
      <c r="L14" s="23">
        <f>'[3]ACP BANK OPS '!P13</f>
        <v>28037</v>
      </c>
      <c r="M14" s="23">
        <f t="shared" si="0"/>
        <v>73208</v>
      </c>
      <c r="N14" s="23">
        <f t="shared" si="0"/>
        <v>546357</v>
      </c>
      <c r="O14" s="23">
        <f>'[3]ACP BANK OPS '!Q13</f>
        <v>47868</v>
      </c>
      <c r="P14" s="23">
        <f>'[3]ACP BANK OPS '!R13</f>
        <v>152216</v>
      </c>
    </row>
    <row r="15" spans="1:16" x14ac:dyDescent="0.25">
      <c r="A15" s="82">
        <v>5</v>
      </c>
      <c r="B15" s="134" t="s">
        <v>17</v>
      </c>
      <c r="C15" s="23">
        <f>'[3]ACP BANK AGRI'!O15</f>
        <v>127717</v>
      </c>
      <c r="D15" s="23">
        <f>'[3]ACP BANK AGRI'!P15</f>
        <v>247155</v>
      </c>
      <c r="E15" s="23">
        <f t="shared" si="1"/>
        <v>8308</v>
      </c>
      <c r="F15" s="23">
        <f t="shared" si="1"/>
        <v>159006</v>
      </c>
      <c r="G15" s="23">
        <f>'[3]ACP BANK MSME'!G15+'[3]ACP BANK MSME'!I15</f>
        <v>57</v>
      </c>
      <c r="H15" s="23">
        <f>'[3]ACP BANK MSME'!H15+'[3]ACP BANK MSME'!J15</f>
        <v>19013</v>
      </c>
      <c r="I15" s="23">
        <f>'[3]ACP BANK MSME'!K15</f>
        <v>8365</v>
      </c>
      <c r="J15" s="23">
        <f>'[3]ACP BANK MSME'!L15</f>
        <v>178019</v>
      </c>
      <c r="K15" s="23">
        <f>'[3]ACP BANK OPS '!O14</f>
        <v>1845</v>
      </c>
      <c r="L15" s="23">
        <f>'[3]ACP BANK OPS '!P14</f>
        <v>15363</v>
      </c>
      <c r="M15" s="23">
        <f t="shared" si="0"/>
        <v>137927</v>
      </c>
      <c r="N15" s="23">
        <f t="shared" si="0"/>
        <v>440537</v>
      </c>
      <c r="O15" s="23">
        <f>'[3]ACP BANK OPS '!Q14</f>
        <v>56574</v>
      </c>
      <c r="P15" s="23">
        <f>'[3]ACP BANK OPS '!R14</f>
        <v>119001</v>
      </c>
    </row>
    <row r="16" spans="1:16" x14ac:dyDescent="0.25">
      <c r="A16" s="82">
        <v>6</v>
      </c>
      <c r="B16" s="134" t="s">
        <v>18</v>
      </c>
      <c r="C16" s="23">
        <f>'[3]ACP BANK AGRI'!O16</f>
        <v>19752</v>
      </c>
      <c r="D16" s="23">
        <f>'[3]ACP BANK AGRI'!P16</f>
        <v>73524</v>
      </c>
      <c r="E16" s="23">
        <f t="shared" si="1"/>
        <v>4395</v>
      </c>
      <c r="F16" s="23">
        <f t="shared" si="1"/>
        <v>102052</v>
      </c>
      <c r="G16" s="23">
        <f>'[3]ACP BANK MSME'!G16+'[3]ACP BANK MSME'!I16</f>
        <v>61</v>
      </c>
      <c r="H16" s="23">
        <f>'[3]ACP BANK MSME'!H16+'[3]ACP BANK MSME'!J16</f>
        <v>43858</v>
      </c>
      <c r="I16" s="23">
        <f>'[3]ACP BANK MSME'!K16</f>
        <v>4456</v>
      </c>
      <c r="J16" s="23">
        <f>'[3]ACP BANK MSME'!L16</f>
        <v>145910</v>
      </c>
      <c r="K16" s="23">
        <f>'[3]ACP BANK OPS '!O15</f>
        <v>925</v>
      </c>
      <c r="L16" s="23">
        <f>'[3]ACP BANK OPS '!P15</f>
        <v>10698</v>
      </c>
      <c r="M16" s="23">
        <f t="shared" si="0"/>
        <v>25133</v>
      </c>
      <c r="N16" s="23">
        <f t="shared" si="0"/>
        <v>230132</v>
      </c>
      <c r="O16" s="23">
        <f>'[3]ACP BANK OPS '!Q15</f>
        <v>17747</v>
      </c>
      <c r="P16" s="23">
        <f>'[3]ACP BANK OPS '!R15</f>
        <v>39050</v>
      </c>
    </row>
    <row r="17" spans="1:16" x14ac:dyDescent="0.25">
      <c r="A17" s="82">
        <v>7</v>
      </c>
      <c r="B17" s="134" t="s">
        <v>19</v>
      </c>
      <c r="C17" s="23">
        <f>'[3]ACP BANK AGRI'!O17</f>
        <v>8489</v>
      </c>
      <c r="D17" s="23">
        <f>'[3]ACP BANK AGRI'!P17</f>
        <v>42734</v>
      </c>
      <c r="E17" s="23">
        <f t="shared" si="1"/>
        <v>3347</v>
      </c>
      <c r="F17" s="23">
        <f t="shared" si="1"/>
        <v>33691</v>
      </c>
      <c r="G17" s="23">
        <f>'[3]ACP BANK MSME'!G17+'[3]ACP BANK MSME'!I17</f>
        <v>10</v>
      </c>
      <c r="H17" s="23">
        <f>'[3]ACP BANK MSME'!H17+'[3]ACP BANK MSME'!J17</f>
        <v>16740</v>
      </c>
      <c r="I17" s="23">
        <f>'[3]ACP BANK MSME'!K17</f>
        <v>3357</v>
      </c>
      <c r="J17" s="23">
        <f>'[3]ACP BANK MSME'!L17</f>
        <v>50431</v>
      </c>
      <c r="K17" s="23">
        <f>'[3]ACP BANK OPS '!O16</f>
        <v>663</v>
      </c>
      <c r="L17" s="23">
        <f>'[3]ACP BANK OPS '!P16</f>
        <v>10806</v>
      </c>
      <c r="M17" s="23">
        <f t="shared" si="0"/>
        <v>12509</v>
      </c>
      <c r="N17" s="23">
        <f t="shared" si="0"/>
        <v>103971</v>
      </c>
      <c r="O17" s="23">
        <f>'[3]ACP BANK OPS '!Q16</f>
        <v>4007</v>
      </c>
      <c r="P17" s="23">
        <f>'[3]ACP BANK OPS '!R16</f>
        <v>10226</v>
      </c>
    </row>
    <row r="18" spans="1:16" x14ac:dyDescent="0.25">
      <c r="A18" s="82">
        <v>8</v>
      </c>
      <c r="B18" s="134" t="s">
        <v>20</v>
      </c>
      <c r="C18" s="23">
        <f>'[3]ACP BANK AGRI'!O18</f>
        <v>325113</v>
      </c>
      <c r="D18" s="23">
        <f>'[3]ACP BANK AGRI'!P18</f>
        <v>1226018</v>
      </c>
      <c r="E18" s="23">
        <f t="shared" si="1"/>
        <v>28708</v>
      </c>
      <c r="F18" s="23">
        <f t="shared" si="1"/>
        <v>979919</v>
      </c>
      <c r="G18" s="23">
        <f>'[3]ACP BANK MSME'!G18+'[3]ACP BANK MSME'!I18</f>
        <v>284</v>
      </c>
      <c r="H18" s="23">
        <f>'[3]ACP BANK MSME'!H18+'[3]ACP BANK MSME'!J18</f>
        <v>218021</v>
      </c>
      <c r="I18" s="23">
        <f>'[3]ACP BANK MSME'!K18</f>
        <v>28992</v>
      </c>
      <c r="J18" s="23">
        <f>'[3]ACP BANK MSME'!L18</f>
        <v>1197940</v>
      </c>
      <c r="K18" s="23">
        <f>'[3]ACP BANK OPS '!O17</f>
        <v>11963</v>
      </c>
      <c r="L18" s="23">
        <f>'[3]ACP BANK OPS '!P17</f>
        <v>73871</v>
      </c>
      <c r="M18" s="23">
        <f t="shared" si="0"/>
        <v>366068</v>
      </c>
      <c r="N18" s="23">
        <f t="shared" si="0"/>
        <v>2497829</v>
      </c>
      <c r="O18" s="23">
        <f>'[3]ACP BANK OPS '!Q17</f>
        <v>310761</v>
      </c>
      <c r="P18" s="23">
        <f>'[3]ACP BANK OPS '!R17</f>
        <v>1102592</v>
      </c>
    </row>
    <row r="19" spans="1:16" x14ac:dyDescent="0.25">
      <c r="A19" s="82">
        <v>9</v>
      </c>
      <c r="B19" s="134" t="s">
        <v>21</v>
      </c>
      <c r="C19" s="23">
        <f>'[3]ACP BANK AGRI'!O19</f>
        <v>12212</v>
      </c>
      <c r="D19" s="23">
        <f>'[3]ACP BANK AGRI'!P19</f>
        <v>50772</v>
      </c>
      <c r="E19" s="23">
        <f t="shared" si="1"/>
        <v>2236</v>
      </c>
      <c r="F19" s="23">
        <f t="shared" si="1"/>
        <v>40486</v>
      </c>
      <c r="G19" s="23">
        <f>'[3]ACP BANK MSME'!G19+'[3]ACP BANK MSME'!I19</f>
        <v>2</v>
      </c>
      <c r="H19" s="23">
        <f>'[3]ACP BANK MSME'!H19+'[3]ACP BANK MSME'!J19</f>
        <v>1069</v>
      </c>
      <c r="I19" s="23">
        <f>'[3]ACP BANK MSME'!K19</f>
        <v>2238</v>
      </c>
      <c r="J19" s="23">
        <f>'[3]ACP BANK MSME'!L19</f>
        <v>41555</v>
      </c>
      <c r="K19" s="23">
        <f>'[3]ACP BANK OPS '!O18</f>
        <v>1505</v>
      </c>
      <c r="L19" s="23">
        <f>'[3]ACP BANK OPS '!P18</f>
        <v>14561</v>
      </c>
      <c r="M19" s="23">
        <f t="shared" si="0"/>
        <v>15955</v>
      </c>
      <c r="N19" s="23">
        <f t="shared" si="0"/>
        <v>106888</v>
      </c>
      <c r="O19" s="23">
        <f>'[3]ACP BANK OPS '!Q18</f>
        <v>16604</v>
      </c>
      <c r="P19" s="23">
        <f>'[3]ACP BANK OPS '!R18</f>
        <v>65475</v>
      </c>
    </row>
    <row r="20" spans="1:16" x14ac:dyDescent="0.25">
      <c r="A20" s="82">
        <v>10</v>
      </c>
      <c r="B20" s="134" t="s">
        <v>22</v>
      </c>
      <c r="C20" s="23">
        <f>'[3]ACP BANK AGRI'!O20</f>
        <v>127427</v>
      </c>
      <c r="D20" s="23">
        <f>'[3]ACP BANK AGRI'!P20</f>
        <v>417286</v>
      </c>
      <c r="E20" s="23">
        <f t="shared" si="1"/>
        <v>19056</v>
      </c>
      <c r="F20" s="23">
        <f t="shared" si="1"/>
        <v>389829</v>
      </c>
      <c r="G20" s="23">
        <f>'[3]ACP BANK MSME'!G20+'[3]ACP BANK MSME'!I20</f>
        <v>123</v>
      </c>
      <c r="H20" s="23">
        <f>'[3]ACP BANK MSME'!H20+'[3]ACP BANK MSME'!J20</f>
        <v>80019</v>
      </c>
      <c r="I20" s="23">
        <f>'[3]ACP BANK MSME'!K20</f>
        <v>19179</v>
      </c>
      <c r="J20" s="23">
        <f>'[3]ACP BANK MSME'!L20</f>
        <v>469848</v>
      </c>
      <c r="K20" s="23">
        <f>'[3]ACP BANK OPS '!O19</f>
        <v>8647</v>
      </c>
      <c r="L20" s="23">
        <f>'[3]ACP BANK OPS '!P19</f>
        <v>17357</v>
      </c>
      <c r="M20" s="23">
        <f t="shared" si="0"/>
        <v>155253</v>
      </c>
      <c r="N20" s="23">
        <f t="shared" si="0"/>
        <v>904491</v>
      </c>
      <c r="O20" s="23">
        <f>'[3]ACP BANK OPS '!Q19</f>
        <v>93103</v>
      </c>
      <c r="P20" s="23">
        <f>'[3]ACP BANK OPS '!R19</f>
        <v>225124</v>
      </c>
    </row>
    <row r="21" spans="1:16" x14ac:dyDescent="0.25">
      <c r="A21" s="82">
        <v>11</v>
      </c>
      <c r="B21" s="134" t="s">
        <v>23</v>
      </c>
      <c r="C21" s="23">
        <f>'[3]ACP BANK AGRI'!O21</f>
        <v>31402</v>
      </c>
      <c r="D21" s="23">
        <f>'[3]ACP BANK AGRI'!P21</f>
        <v>183805</v>
      </c>
      <c r="E21" s="23">
        <f t="shared" si="1"/>
        <v>11381</v>
      </c>
      <c r="F21" s="23">
        <f t="shared" si="1"/>
        <v>297936</v>
      </c>
      <c r="G21" s="23">
        <f>'[3]ACP BANK MSME'!G21+'[3]ACP BANK MSME'!I21</f>
        <v>5</v>
      </c>
      <c r="H21" s="23">
        <f>'[3]ACP BANK MSME'!H21+'[3]ACP BANK MSME'!J21</f>
        <v>8694</v>
      </c>
      <c r="I21" s="23">
        <f>'[3]ACP BANK MSME'!K21</f>
        <v>11386</v>
      </c>
      <c r="J21" s="23">
        <f>'[3]ACP BANK MSME'!L21</f>
        <v>306630</v>
      </c>
      <c r="K21" s="23">
        <f>'[3]ACP BANK OPS '!O20</f>
        <v>12090</v>
      </c>
      <c r="L21" s="23">
        <f>'[3]ACP BANK OPS '!P20</f>
        <v>88004</v>
      </c>
      <c r="M21" s="23">
        <f t="shared" si="0"/>
        <v>54878</v>
      </c>
      <c r="N21" s="23">
        <f t="shared" si="0"/>
        <v>578439</v>
      </c>
      <c r="O21" s="23">
        <f>'[3]ACP BANK OPS '!Q20</f>
        <v>33282</v>
      </c>
      <c r="P21" s="23">
        <f>'[3]ACP BANK OPS '!R20</f>
        <v>85849</v>
      </c>
    </row>
    <row r="22" spans="1:16" x14ac:dyDescent="0.25">
      <c r="A22" s="82">
        <v>12</v>
      </c>
      <c r="B22" s="134" t="s">
        <v>24</v>
      </c>
      <c r="C22" s="23">
        <f>'[3]ACP BANK AGRI'!O22</f>
        <v>533881</v>
      </c>
      <c r="D22" s="23">
        <f>'[3]ACP BANK AGRI'!P22</f>
        <v>1556076</v>
      </c>
      <c r="E22" s="23">
        <f t="shared" si="1"/>
        <v>60781</v>
      </c>
      <c r="F22" s="23">
        <f t="shared" si="1"/>
        <v>1746093</v>
      </c>
      <c r="G22" s="23">
        <f>'[3]ACP BANK MSME'!G22+'[3]ACP BANK MSME'!I22</f>
        <v>35229</v>
      </c>
      <c r="H22" s="23">
        <f>'[3]ACP BANK MSME'!H22+'[3]ACP BANK MSME'!J22</f>
        <v>447844</v>
      </c>
      <c r="I22" s="23">
        <f>'[3]ACP BANK MSME'!K22</f>
        <v>96010</v>
      </c>
      <c r="J22" s="23">
        <f>'[3]ACP BANK MSME'!L22</f>
        <v>2193937</v>
      </c>
      <c r="K22" s="23">
        <f>'[3]ACP BANK OPS '!O21</f>
        <v>58232</v>
      </c>
      <c r="L22" s="23">
        <f>'[3]ACP BANK OPS '!P21</f>
        <v>316752</v>
      </c>
      <c r="M22" s="23">
        <f t="shared" si="0"/>
        <v>688123</v>
      </c>
      <c r="N22" s="23">
        <f t="shared" si="0"/>
        <v>4066765</v>
      </c>
      <c r="O22" s="23">
        <f>'[3]ACP BANK OPS '!Q21</f>
        <v>388747</v>
      </c>
      <c r="P22" s="23">
        <f>'[3]ACP BANK OPS '!R21</f>
        <v>939134</v>
      </c>
    </row>
    <row r="23" spans="1:16" ht="15.75" x14ac:dyDescent="0.25">
      <c r="A23" s="27" t="s">
        <v>25</v>
      </c>
      <c r="B23" s="135" t="s">
        <v>26</v>
      </c>
      <c r="C23" s="27">
        <f>SUM(C11:C22)</f>
        <v>1933008</v>
      </c>
      <c r="D23" s="27">
        <f t="shared" ref="D23:P23" si="2">SUM(D11:D22)</f>
        <v>5830434</v>
      </c>
      <c r="E23" s="27">
        <f t="shared" si="2"/>
        <v>231327</v>
      </c>
      <c r="F23" s="27">
        <f t="shared" si="2"/>
        <v>5255724</v>
      </c>
      <c r="G23" s="27">
        <f t="shared" si="2"/>
        <v>36333</v>
      </c>
      <c r="H23" s="27">
        <f t="shared" si="2"/>
        <v>1066477</v>
      </c>
      <c r="I23" s="27">
        <f t="shared" si="2"/>
        <v>267660</v>
      </c>
      <c r="J23" s="27">
        <f t="shared" si="2"/>
        <v>6322201</v>
      </c>
      <c r="K23" s="27">
        <f t="shared" si="2"/>
        <v>114702</v>
      </c>
      <c r="L23" s="27">
        <f t="shared" si="2"/>
        <v>627164</v>
      </c>
      <c r="M23" s="27">
        <f>SUM(M11:M22)</f>
        <v>2315370</v>
      </c>
      <c r="N23" s="27">
        <f t="shared" si="2"/>
        <v>12779799</v>
      </c>
      <c r="O23" s="27">
        <f t="shared" si="2"/>
        <v>1606346</v>
      </c>
      <c r="P23" s="27">
        <f t="shared" si="2"/>
        <v>4239172</v>
      </c>
    </row>
    <row r="24" spans="1:16" ht="15.75" x14ac:dyDescent="0.25">
      <c r="A24" s="132" t="s">
        <v>79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</row>
    <row r="25" spans="1:16" x14ac:dyDescent="0.25">
      <c r="A25" s="82">
        <v>13</v>
      </c>
      <c r="B25" s="134" t="s">
        <v>28</v>
      </c>
      <c r="C25" s="23">
        <f>'[3]ACP BANK AGRI'!O25</f>
        <v>90181</v>
      </c>
      <c r="D25" s="23">
        <f>'[3]ACP BANK AGRI'!P25</f>
        <v>398597</v>
      </c>
      <c r="E25" s="23">
        <f t="shared" ref="E25:F40" si="3">I25-G25</f>
        <v>13031</v>
      </c>
      <c r="F25" s="23">
        <f t="shared" si="3"/>
        <v>1046985</v>
      </c>
      <c r="G25" s="23">
        <f>'[3]ACP BANK MSME'!G44+'[3]ACP BANK MSME'!I44</f>
        <v>530</v>
      </c>
      <c r="H25" s="23">
        <f>'[3]ACP BANK MSME'!H44+'[3]ACP BANK MSME'!J44</f>
        <v>247188</v>
      </c>
      <c r="I25" s="23">
        <f>'[3]ACP BANK MSME'!K44</f>
        <v>13561</v>
      </c>
      <c r="J25" s="23">
        <f>'[3]ACP BANK MSME'!L44</f>
        <v>1294173</v>
      </c>
      <c r="K25" s="23">
        <f>'[3]ACP BANK OPS '!O24</f>
        <v>5</v>
      </c>
      <c r="L25" s="23">
        <f>'[3]ACP BANK OPS '!P43</f>
        <v>8944</v>
      </c>
      <c r="M25" s="23">
        <f t="shared" ref="M25:N40" si="4">C25+I25+K25</f>
        <v>103747</v>
      </c>
      <c r="N25" s="23">
        <f t="shared" si="4"/>
        <v>1701714</v>
      </c>
      <c r="O25" s="23">
        <f>'[3]ACP BANK OPS '!Q43</f>
        <v>79929</v>
      </c>
      <c r="P25" s="23">
        <f>'[3]ACP BANK OPS '!R43</f>
        <v>66329</v>
      </c>
    </row>
    <row r="26" spans="1:16" x14ac:dyDescent="0.25">
      <c r="A26" s="82">
        <v>14</v>
      </c>
      <c r="B26" s="134" t="s">
        <v>29</v>
      </c>
      <c r="C26" s="23">
        <f>'[3]ACP BANK AGRI'!O26</f>
        <v>34236</v>
      </c>
      <c r="D26" s="23">
        <f>'[3]ACP BANK AGRI'!P26</f>
        <v>45324</v>
      </c>
      <c r="E26" s="23">
        <f t="shared" si="3"/>
        <v>78064</v>
      </c>
      <c r="F26" s="23">
        <f t="shared" si="3"/>
        <v>116436</v>
      </c>
      <c r="G26" s="23">
        <f>'[3]ACP BANK MSME'!G40+'[3]ACP BANK MSME'!I40</f>
        <v>103</v>
      </c>
      <c r="H26" s="23">
        <f>'[3]ACP BANK MSME'!J40</f>
        <v>4551</v>
      </c>
      <c r="I26" s="23">
        <f>'[3]ACP BANK MSME'!K40</f>
        <v>78167</v>
      </c>
      <c r="J26" s="23">
        <f>'[3]ACP BANK MSME'!L40</f>
        <v>120987</v>
      </c>
      <c r="K26" s="23">
        <f>'[3]ACP BANK OPS '!O25</f>
        <v>11</v>
      </c>
      <c r="L26" s="23">
        <f>'[3]ACP BANK OPS '!P39</f>
        <v>81157</v>
      </c>
      <c r="M26" s="23">
        <f t="shared" si="4"/>
        <v>112414</v>
      </c>
      <c r="N26" s="23">
        <f t="shared" si="4"/>
        <v>247468</v>
      </c>
      <c r="O26" s="23">
        <f>'[3]ACP BANK OPS '!Q39</f>
        <v>159469</v>
      </c>
      <c r="P26" s="23">
        <f>'[3]ACP BANK OPS '!R39</f>
        <v>71715</v>
      </c>
    </row>
    <row r="27" spans="1:16" x14ac:dyDescent="0.25">
      <c r="A27" s="82">
        <v>15</v>
      </c>
      <c r="B27" s="134" t="s">
        <v>30</v>
      </c>
      <c r="C27" s="23">
        <f>'[3]ACP BANK AGRI'!O27</f>
        <v>829</v>
      </c>
      <c r="D27" s="23">
        <f>'[3]ACP BANK AGRI'!P27</f>
        <v>3935</v>
      </c>
      <c r="E27" s="23">
        <f t="shared" si="3"/>
        <v>3</v>
      </c>
      <c r="F27" s="23">
        <f t="shared" si="3"/>
        <v>265</v>
      </c>
      <c r="G27" s="23">
        <f>'[3]ACP BANK MSME'!G25+'[3]ACP BANK MSME'!I25</f>
        <v>0</v>
      </c>
      <c r="H27" s="23">
        <f>'[3]ACP BANK MSME'!H25+'[3]ACP BANK MSME'!J25</f>
        <v>0</v>
      </c>
      <c r="I27" s="23">
        <f>'[3]ACP BANK MSME'!K25</f>
        <v>3</v>
      </c>
      <c r="J27" s="23">
        <f>'[3]ACP BANK MSME'!L25</f>
        <v>265</v>
      </c>
      <c r="K27" s="23">
        <f>'[3]ACP BANK OPS '!O26</f>
        <v>22</v>
      </c>
      <c r="L27" s="23">
        <f>'[3]ACP BANK OPS '!P24</f>
        <v>10</v>
      </c>
      <c r="M27" s="23">
        <f t="shared" si="4"/>
        <v>854</v>
      </c>
      <c r="N27" s="23">
        <f t="shared" si="4"/>
        <v>4210</v>
      </c>
      <c r="O27" s="23">
        <f>'[3]ACP BANK OPS '!Q24</f>
        <v>165</v>
      </c>
      <c r="P27" s="23">
        <f>'[3]ACP BANK OPS '!R24</f>
        <v>610</v>
      </c>
    </row>
    <row r="28" spans="1:16" x14ac:dyDescent="0.25">
      <c r="A28" s="82">
        <v>16</v>
      </c>
      <c r="B28" s="134" t="s">
        <v>31</v>
      </c>
      <c r="C28" s="23">
        <f>'[3]ACP BANK AGRI'!O28</f>
        <v>0</v>
      </c>
      <c r="D28" s="23">
        <f>'[3]ACP BANK AGRI'!P28</f>
        <v>0</v>
      </c>
      <c r="E28" s="23">
        <f t="shared" si="3"/>
        <v>197</v>
      </c>
      <c r="F28" s="23">
        <f t="shared" si="3"/>
        <v>30541</v>
      </c>
      <c r="G28" s="23">
        <f>'[3]ACP BANK MSME'!G29+'[3]ACP BANK MSME'!I29</f>
        <v>3</v>
      </c>
      <c r="H28" s="23">
        <f>'[3]ACP BANK MSME'!H29+'[3]ACP BANK MSME'!J29</f>
        <v>2100</v>
      </c>
      <c r="I28" s="23">
        <f>'[3]ACP BANK MSME'!K29</f>
        <v>200</v>
      </c>
      <c r="J28" s="23">
        <f>'[3]ACP BANK MSME'!L29</f>
        <v>32641</v>
      </c>
      <c r="K28" s="23">
        <f>'[3]ACP BANK OPS '!O27</f>
        <v>23</v>
      </c>
      <c r="L28" s="23">
        <f>'[3]ACP BANK OPS '!P28</f>
        <v>3508</v>
      </c>
      <c r="M28" s="23">
        <f t="shared" si="4"/>
        <v>223</v>
      </c>
      <c r="N28" s="23">
        <f t="shared" si="4"/>
        <v>36149</v>
      </c>
      <c r="O28" s="23">
        <f>'[3]ACP BANK OPS '!Q28</f>
        <v>672</v>
      </c>
      <c r="P28" s="23">
        <f>'[3]ACP BANK OPS '!R28</f>
        <v>48562</v>
      </c>
    </row>
    <row r="29" spans="1:16" x14ac:dyDescent="0.25">
      <c r="A29" s="82">
        <v>17</v>
      </c>
      <c r="B29" s="134" t="s">
        <v>32</v>
      </c>
      <c r="C29" s="23">
        <f>'[3]ACP BANK AGRI'!O29</f>
        <v>17364</v>
      </c>
      <c r="D29" s="23">
        <f>'[3]ACP BANK AGRI'!P29</f>
        <v>48418</v>
      </c>
      <c r="E29" s="23">
        <f t="shared" si="3"/>
        <v>563</v>
      </c>
      <c r="F29" s="23">
        <f t="shared" si="3"/>
        <v>15921</v>
      </c>
      <c r="G29" s="23">
        <f>'[3]ACP BANK MSME'!G46+'[3]ACP BANK MSME'!I46</f>
        <v>9</v>
      </c>
      <c r="H29" s="23">
        <f>'[3]ACP BANK MSME'!H46+'[3]ACP BANK MSME'!J46</f>
        <v>267</v>
      </c>
      <c r="I29" s="23">
        <f>'[3]ACP BANK MSME'!K46</f>
        <v>572</v>
      </c>
      <c r="J29" s="23">
        <f>'[3]ACP BANK MSME'!L46</f>
        <v>16188</v>
      </c>
      <c r="K29" s="23">
        <f>'[3]ACP BANK OPS '!O28</f>
        <v>8</v>
      </c>
      <c r="L29" s="23">
        <f>'[3]ACP BANK OPS '!P45</f>
        <v>50902</v>
      </c>
      <c r="M29" s="23">
        <f t="shared" si="4"/>
        <v>17944</v>
      </c>
      <c r="N29" s="23">
        <f t="shared" si="4"/>
        <v>115508</v>
      </c>
      <c r="O29" s="23">
        <f>'[3]ACP BANK OPS '!Q45</f>
        <v>9036</v>
      </c>
      <c r="P29" s="23">
        <f>'[3]ACP BANK OPS '!R45</f>
        <v>22389</v>
      </c>
    </row>
    <row r="30" spans="1:16" x14ac:dyDescent="0.25">
      <c r="A30" s="82">
        <v>18</v>
      </c>
      <c r="B30" s="134" t="s">
        <v>33</v>
      </c>
      <c r="C30" s="23">
        <f>'[3]ACP BANK AGRI'!O30</f>
        <v>0</v>
      </c>
      <c r="D30" s="23">
        <f>'[3]ACP BANK AGRI'!P30</f>
        <v>0</v>
      </c>
      <c r="E30" s="23">
        <f t="shared" si="3"/>
        <v>3</v>
      </c>
      <c r="F30" s="23">
        <f t="shared" si="3"/>
        <v>16</v>
      </c>
      <c r="G30" s="23">
        <f>'[3]ACP BANK MSME'!G30+'[3]ACP BANK MSME'!I30</f>
        <v>0</v>
      </c>
      <c r="H30" s="23">
        <f>'[3]ACP BANK MSME'!H30+'[3]ACP BANK MSME'!J30</f>
        <v>0</v>
      </c>
      <c r="I30" s="23">
        <f>'[3]ACP BANK MSME'!K30</f>
        <v>3</v>
      </c>
      <c r="J30" s="23">
        <f>'[3]ACP BANK MSME'!L30</f>
        <v>16</v>
      </c>
      <c r="K30" s="23">
        <f>'[3]ACP BANK OPS '!O29</f>
        <v>4</v>
      </c>
      <c r="L30" s="23">
        <f>'[3]ACP BANK OPS '!P29</f>
        <v>50</v>
      </c>
      <c r="M30" s="23">
        <f t="shared" si="4"/>
        <v>7</v>
      </c>
      <c r="N30" s="23">
        <f t="shared" si="4"/>
        <v>66</v>
      </c>
      <c r="O30" s="23">
        <f>'[3]ACP BANK OPS '!Q29</f>
        <v>1</v>
      </c>
      <c r="P30" s="23">
        <f>'[3]ACP BANK OPS '!R29</f>
        <v>2</v>
      </c>
    </row>
    <row r="31" spans="1:16" x14ac:dyDescent="0.25">
      <c r="A31" s="82">
        <v>19</v>
      </c>
      <c r="B31" s="134" t="s">
        <v>34</v>
      </c>
      <c r="C31" s="23">
        <f>'[3]ACP BANK AGRI'!O31</f>
        <v>942</v>
      </c>
      <c r="D31" s="23">
        <f>'[3]ACP BANK AGRI'!P31</f>
        <v>5957</v>
      </c>
      <c r="E31" s="23">
        <f t="shared" si="3"/>
        <v>500</v>
      </c>
      <c r="F31" s="23">
        <f t="shared" si="3"/>
        <v>28941</v>
      </c>
      <c r="G31" s="23">
        <f>'[3]ACP BANK MSME'!G26+'[3]ACP BANK MSME'!I26</f>
        <v>128</v>
      </c>
      <c r="H31" s="23">
        <f>'[3]ACP BANK MSME'!H26+'[3]ACP BANK MSME'!J26</f>
        <v>19503</v>
      </c>
      <c r="I31" s="23">
        <f>'[3]ACP BANK MSME'!K26</f>
        <v>628</v>
      </c>
      <c r="J31" s="23">
        <f>'[3]ACP BANK MSME'!L26</f>
        <v>48444</v>
      </c>
      <c r="K31" s="23">
        <f>'[3]ACP BANK OPS '!O30</f>
        <v>28</v>
      </c>
      <c r="L31" s="23">
        <f>'[3]ACP BANK OPS '!P25</f>
        <v>152</v>
      </c>
      <c r="M31" s="23">
        <f t="shared" si="4"/>
        <v>1598</v>
      </c>
      <c r="N31" s="23">
        <f t="shared" si="4"/>
        <v>54553</v>
      </c>
      <c r="O31" s="23">
        <f>'[3]ACP BANK OPS '!Q25</f>
        <v>556</v>
      </c>
      <c r="P31" s="23">
        <f>'[3]ACP BANK OPS '!R25</f>
        <v>2933</v>
      </c>
    </row>
    <row r="32" spans="1:16" x14ac:dyDescent="0.25">
      <c r="A32" s="82">
        <v>20</v>
      </c>
      <c r="B32" s="134" t="s">
        <v>35</v>
      </c>
      <c r="C32" s="23">
        <f>'[3]ACP BANK AGRI'!O32</f>
        <v>187450</v>
      </c>
      <c r="D32" s="23">
        <f>'[3]ACP BANK AGRI'!P32</f>
        <v>1016274</v>
      </c>
      <c r="E32" s="23">
        <f t="shared" si="3"/>
        <v>42738</v>
      </c>
      <c r="F32" s="23">
        <f t="shared" si="3"/>
        <v>2460222</v>
      </c>
      <c r="G32" s="23">
        <f>'[3]ACP BANK MSME'!G41+'[3]ACP BANK MSME'!I41</f>
        <v>3819</v>
      </c>
      <c r="H32" s="23">
        <f>'[3]ACP BANK MSME'!H41+'[3]ACP BANK MSME'!J41</f>
        <v>787566</v>
      </c>
      <c r="I32" s="23">
        <f>'[3]ACP BANK MSME'!K41</f>
        <v>46557</v>
      </c>
      <c r="J32" s="23">
        <f>'[3]ACP BANK MSME'!L41</f>
        <v>3247788</v>
      </c>
      <c r="K32" s="23">
        <f>'[3]ACP BANK OPS '!O31</f>
        <v>11</v>
      </c>
      <c r="L32" s="23">
        <f>'[3]ACP BANK OPS '!P40</f>
        <v>83140</v>
      </c>
      <c r="M32" s="23">
        <f t="shared" si="4"/>
        <v>234018</v>
      </c>
      <c r="N32" s="23">
        <f t="shared" si="4"/>
        <v>4347202</v>
      </c>
      <c r="O32" s="23">
        <f>'[3]ACP BANK OPS '!Q40</f>
        <v>118916</v>
      </c>
      <c r="P32" s="23">
        <f>'[3]ACP BANK OPS '!R40</f>
        <v>642146</v>
      </c>
    </row>
    <row r="33" spans="1:16" x14ac:dyDescent="0.25">
      <c r="A33" s="82">
        <v>21</v>
      </c>
      <c r="B33" s="22" t="s">
        <v>36</v>
      </c>
      <c r="C33" s="23">
        <f>'[3]ACP BANK AGRI'!O33</f>
        <v>181778</v>
      </c>
      <c r="D33" s="23">
        <f>'[3]ACP BANK AGRI'!P33</f>
        <v>776119</v>
      </c>
      <c r="E33" s="23">
        <f t="shared" si="3"/>
        <v>39506</v>
      </c>
      <c r="F33" s="23">
        <f t="shared" si="3"/>
        <v>2808937</v>
      </c>
      <c r="G33" s="23">
        <f>'[3]ACP BANK MSME'!G38+'[3]ACP BANK MSME'!I38</f>
        <v>1668</v>
      </c>
      <c r="H33" s="23">
        <f>'[3]ACP BANK MSME'!H38+'[3]ACP BANK MSME'!J38</f>
        <v>342260</v>
      </c>
      <c r="I33" s="23">
        <f>'[3]ACP BANK MSME'!K38</f>
        <v>41174</v>
      </c>
      <c r="J33" s="23">
        <f>'[3]ACP BANK MSME'!L38</f>
        <v>3151197</v>
      </c>
      <c r="K33" s="23">
        <f>'[3]ACP BANK OPS '!O32</f>
        <v>0</v>
      </c>
      <c r="L33" s="23">
        <f>'[3]ACP BANK OPS '!P37</f>
        <v>25739</v>
      </c>
      <c r="M33" s="23">
        <f t="shared" si="4"/>
        <v>222952</v>
      </c>
      <c r="N33" s="23">
        <f t="shared" si="4"/>
        <v>3953055</v>
      </c>
      <c r="O33" s="23">
        <f>'[3]ACP BANK OPS '!Q37</f>
        <v>126828</v>
      </c>
      <c r="P33" s="23">
        <f>'[3]ACP BANK OPS '!R37</f>
        <v>560657</v>
      </c>
    </row>
    <row r="34" spans="1:16" x14ac:dyDescent="0.25">
      <c r="A34" s="82">
        <v>22</v>
      </c>
      <c r="B34" s="134" t="s">
        <v>37</v>
      </c>
      <c r="C34" s="23">
        <f>'[3]ACP BANK AGRI'!O34</f>
        <v>20138</v>
      </c>
      <c r="D34" s="23">
        <f>'[3]ACP BANK AGRI'!P34</f>
        <v>50257</v>
      </c>
      <c r="E34" s="23">
        <f t="shared" si="3"/>
        <v>4848</v>
      </c>
      <c r="F34" s="23">
        <f t="shared" si="3"/>
        <v>84764</v>
      </c>
      <c r="G34" s="23">
        <f>'[3]ACP BANK MSME'!G39+'[3]ACP BANK MSME'!I39</f>
        <v>16</v>
      </c>
      <c r="H34" s="23">
        <f>'[3]ACP BANK MSME'!H39+'[3]ACP BANK MSME'!J39</f>
        <v>7945</v>
      </c>
      <c r="I34" s="23">
        <f>'[3]ACP BANK MSME'!K39</f>
        <v>4864</v>
      </c>
      <c r="J34" s="23">
        <f>'[3]ACP BANK MSME'!L39</f>
        <v>92709</v>
      </c>
      <c r="K34" s="23">
        <f>'[3]ACP BANK OPS '!O33</f>
        <v>6</v>
      </c>
      <c r="L34" s="23">
        <f>'[3]ACP BANK OPS '!P38</f>
        <v>8027</v>
      </c>
      <c r="M34" s="23">
        <f t="shared" si="4"/>
        <v>25008</v>
      </c>
      <c r="N34" s="23">
        <f t="shared" si="4"/>
        <v>150993</v>
      </c>
      <c r="O34" s="23">
        <f>'[3]ACP BANK OPS '!Q38</f>
        <v>15674</v>
      </c>
      <c r="P34" s="23">
        <f>'[3]ACP BANK OPS '!R38</f>
        <v>26648</v>
      </c>
    </row>
    <row r="35" spans="1:16" x14ac:dyDescent="0.25">
      <c r="A35" s="82">
        <v>23</v>
      </c>
      <c r="B35" s="134" t="s">
        <v>38</v>
      </c>
      <c r="C35" s="23">
        <f>'[3]ACP BANK AGRI'!O35</f>
        <v>39402</v>
      </c>
      <c r="D35" s="23">
        <f>'[3]ACP BANK AGRI'!P35</f>
        <v>81877</v>
      </c>
      <c r="E35" s="23">
        <f t="shared" si="3"/>
        <v>5116</v>
      </c>
      <c r="F35" s="23">
        <f t="shared" si="3"/>
        <v>191107</v>
      </c>
      <c r="G35" s="23">
        <f>'[3]ACP BANK MSME'!G37+'[3]ACP BANK MSME'!I37</f>
        <v>173</v>
      </c>
      <c r="H35" s="23">
        <f>'[3]ACP BANK MSME'!H37+'[3]ACP BANK MSME'!J37</f>
        <v>5813</v>
      </c>
      <c r="I35" s="23">
        <f>'[3]ACP BANK MSME'!K37</f>
        <v>5289</v>
      </c>
      <c r="J35" s="23">
        <f>'[3]ACP BANK MSME'!L37</f>
        <v>196920</v>
      </c>
      <c r="K35" s="23">
        <f>'[3]ACP BANK OPS '!O34</f>
        <v>1139</v>
      </c>
      <c r="L35" s="23">
        <f>'[3]ACP BANK OPS '!P36</f>
        <v>5332</v>
      </c>
      <c r="M35" s="23">
        <f t="shared" si="4"/>
        <v>45830</v>
      </c>
      <c r="N35" s="23">
        <f t="shared" si="4"/>
        <v>284129</v>
      </c>
      <c r="O35" s="23">
        <f>'[3]ACP BANK OPS '!Q36</f>
        <v>22892</v>
      </c>
      <c r="P35" s="23">
        <f>'[3]ACP BANK OPS '!R36</f>
        <v>14888</v>
      </c>
    </row>
    <row r="36" spans="1:16" x14ac:dyDescent="0.25">
      <c r="A36" s="82">
        <v>24</v>
      </c>
      <c r="B36" s="134" t="s">
        <v>39</v>
      </c>
      <c r="C36" s="23">
        <f>'[3]ACP BANK AGRI'!O36</f>
        <v>94272</v>
      </c>
      <c r="D36" s="23">
        <f>'[3]ACP BANK AGRI'!P36</f>
        <v>139202</v>
      </c>
      <c r="E36" s="23">
        <f t="shared" si="3"/>
        <v>20989</v>
      </c>
      <c r="F36" s="23">
        <f t="shared" si="3"/>
        <v>539533</v>
      </c>
      <c r="G36" s="23">
        <f>'[3]ACP BANK MSME'!G42+'[3]ACP BANK MSME'!I42</f>
        <v>116</v>
      </c>
      <c r="H36" s="23">
        <f>'[3]ACP BANK MSME'!H42+'[3]ACP BANK MSME'!J42</f>
        <v>50002</v>
      </c>
      <c r="I36" s="23">
        <f>'[3]ACP BANK MSME'!K42</f>
        <v>21105</v>
      </c>
      <c r="J36" s="23">
        <f>'[3]ACP BANK MSME'!L42</f>
        <v>589535</v>
      </c>
      <c r="K36" s="23">
        <f>'[3]ACP BANK OPS '!O35</f>
        <v>12</v>
      </c>
      <c r="L36" s="23">
        <f>'[3]ACP BANK OPS '!P41</f>
        <v>4866</v>
      </c>
      <c r="M36" s="23">
        <f t="shared" si="4"/>
        <v>115389</v>
      </c>
      <c r="N36" s="23">
        <f t="shared" si="4"/>
        <v>733603</v>
      </c>
      <c r="O36" s="23">
        <f>'[3]ACP BANK OPS '!Q41</f>
        <v>46157</v>
      </c>
      <c r="P36" s="23">
        <f>'[3]ACP BANK OPS '!R41</f>
        <v>53302</v>
      </c>
    </row>
    <row r="37" spans="1:16" x14ac:dyDescent="0.25">
      <c r="A37" s="82">
        <v>25</v>
      </c>
      <c r="B37" s="134" t="s">
        <v>40</v>
      </c>
      <c r="C37" s="23">
        <f>'[3]ACP BANK AGRI'!O37</f>
        <v>4</v>
      </c>
      <c r="D37" s="23">
        <f>'[3]ACP BANK AGRI'!P37</f>
        <v>1157</v>
      </c>
      <c r="E37" s="23">
        <f t="shared" si="3"/>
        <v>28</v>
      </c>
      <c r="F37" s="23">
        <f t="shared" si="3"/>
        <v>1241</v>
      </c>
      <c r="G37" s="23">
        <f>'[3]ACP BANK MSME'!G27+'[3]ACP BANK MSME'!I27</f>
        <v>2</v>
      </c>
      <c r="H37" s="23">
        <f>'[3]ACP BANK MSME'!H27+'[3]ACP BANK MSME'!J27</f>
        <v>2545</v>
      </c>
      <c r="I37" s="23">
        <f>'[3]ACP BANK MSME'!K27</f>
        <v>30</v>
      </c>
      <c r="J37" s="23">
        <f>'[3]ACP BANK MSME'!L27</f>
        <v>3786</v>
      </c>
      <c r="K37" s="23">
        <f>'[3]ACP BANK OPS '!O36</f>
        <v>379</v>
      </c>
      <c r="L37" s="23">
        <f>'[3]ACP BANK OPS '!P26</f>
        <v>227</v>
      </c>
      <c r="M37" s="23">
        <f t="shared" si="4"/>
        <v>413</v>
      </c>
      <c r="N37" s="23">
        <f t="shared" si="4"/>
        <v>5170</v>
      </c>
      <c r="O37" s="23">
        <f>'[3]ACP BANK OPS '!Q26</f>
        <v>22</v>
      </c>
      <c r="P37" s="23">
        <f>'[3]ACP BANK OPS '!R26</f>
        <v>1683</v>
      </c>
    </row>
    <row r="38" spans="1:16" x14ac:dyDescent="0.25">
      <c r="A38" s="82">
        <v>26</v>
      </c>
      <c r="B38" s="134" t="s">
        <v>41</v>
      </c>
      <c r="C38" s="23">
        <f>'[3]ACP BANK AGRI'!O38</f>
        <v>161</v>
      </c>
      <c r="D38" s="23">
        <f>'[3]ACP BANK AGRI'!P38</f>
        <v>5505</v>
      </c>
      <c r="E38" s="23">
        <f t="shared" si="3"/>
        <v>347</v>
      </c>
      <c r="F38" s="23">
        <f t="shared" si="3"/>
        <v>17326</v>
      </c>
      <c r="G38" s="23">
        <f>'[3]ACP BANK MSME'!G31+'[3]ACP BANK MSME'!I31</f>
        <v>144</v>
      </c>
      <c r="H38" s="23">
        <f>'[3]ACP BANK MSME'!H31+'[3]ACP BANK MSME'!J31</f>
        <v>10843</v>
      </c>
      <c r="I38" s="23">
        <f>'[3]ACP BANK MSME'!K31</f>
        <v>491</v>
      </c>
      <c r="J38" s="23">
        <f>'[3]ACP BANK MSME'!L31</f>
        <v>28169</v>
      </c>
      <c r="K38" s="23">
        <f>'[3]ACP BANK OPS '!O37</f>
        <v>1357</v>
      </c>
      <c r="L38" s="23">
        <f>'[3]ACP BANK OPS '!P30</f>
        <v>218</v>
      </c>
      <c r="M38" s="23">
        <f t="shared" si="4"/>
        <v>2009</v>
      </c>
      <c r="N38" s="23">
        <f t="shared" si="4"/>
        <v>33892</v>
      </c>
      <c r="O38" s="23">
        <f>'[3]ACP BANK OPS '!Q30</f>
        <v>1</v>
      </c>
      <c r="P38" s="23">
        <f>'[3]ACP BANK OPS '!R30</f>
        <v>2</v>
      </c>
    </row>
    <row r="39" spans="1:16" x14ac:dyDescent="0.25">
      <c r="A39" s="82">
        <v>27</v>
      </c>
      <c r="B39" s="134" t="s">
        <v>42</v>
      </c>
      <c r="C39" s="23">
        <f>'[3]ACP BANK AGRI'!O39</f>
        <v>6</v>
      </c>
      <c r="D39" s="23">
        <f>'[3]ACP BANK AGRI'!P39</f>
        <v>0</v>
      </c>
      <c r="E39" s="23">
        <f t="shared" si="3"/>
        <v>16</v>
      </c>
      <c r="F39" s="23">
        <f t="shared" si="3"/>
        <v>275</v>
      </c>
      <c r="G39" s="23">
        <f>'[3]ACP BANK MSME'!G32+'[3]ACP BANK MSME'!I32</f>
        <v>2</v>
      </c>
      <c r="H39" s="23">
        <f>'[3]ACP BANK MSME'!H32+'[3]ACP BANK MSME'!J32</f>
        <v>0</v>
      </c>
      <c r="I39" s="23">
        <f>'[3]ACP BANK MSME'!K32</f>
        <v>18</v>
      </c>
      <c r="J39" s="23">
        <f>'[3]ACP BANK MSME'!L32</f>
        <v>275</v>
      </c>
      <c r="K39" s="23">
        <f>'[3]ACP BANK OPS '!O38</f>
        <v>584</v>
      </c>
      <c r="L39" s="23">
        <f>'[3]ACP BANK OPS '!P31</f>
        <v>0</v>
      </c>
      <c r="M39" s="23">
        <f t="shared" si="4"/>
        <v>608</v>
      </c>
      <c r="N39" s="23">
        <f t="shared" si="4"/>
        <v>275</v>
      </c>
      <c r="O39" s="23">
        <f>'[3]ACP BANK OPS '!Q31</f>
        <v>5</v>
      </c>
      <c r="P39" s="23">
        <f>'[3]ACP BANK OPS '!R31</f>
        <v>0</v>
      </c>
    </row>
    <row r="40" spans="1:16" x14ac:dyDescent="0.25">
      <c r="A40" s="82">
        <v>28</v>
      </c>
      <c r="B40" s="134" t="s">
        <v>43</v>
      </c>
      <c r="C40" s="23">
        <f>'[3]ACP BANK AGRI'!O40</f>
        <v>27967</v>
      </c>
      <c r="D40" s="23">
        <f>'[3]ACP BANK AGRI'!P40</f>
        <v>470004</v>
      </c>
      <c r="E40" s="23">
        <f t="shared" si="3"/>
        <v>9520</v>
      </c>
      <c r="F40" s="23">
        <f t="shared" si="3"/>
        <v>719564</v>
      </c>
      <c r="G40" s="23">
        <f>'[3]ACP BANK MSME'!G43+'[3]ACP BANK MSME'!I43</f>
        <v>595</v>
      </c>
      <c r="H40" s="23">
        <f>'[3]ACP BANK MSME'!H43+'[3]ACP BANK MSME'!J43</f>
        <v>181440</v>
      </c>
      <c r="I40" s="23">
        <f>'[3]ACP BANK MSME'!K43</f>
        <v>10115</v>
      </c>
      <c r="J40" s="23">
        <f>'[3]ACP BANK MSME'!L43</f>
        <v>901004</v>
      </c>
      <c r="K40" s="23">
        <f>'[3]ACP BANK OPS '!O39</f>
        <v>64981</v>
      </c>
      <c r="L40" s="23">
        <f>'[3]ACP BANK OPS '!P42</f>
        <v>1098</v>
      </c>
      <c r="M40" s="23">
        <f t="shared" si="4"/>
        <v>103063</v>
      </c>
      <c r="N40" s="23">
        <f t="shared" si="4"/>
        <v>1372106</v>
      </c>
      <c r="O40" s="23">
        <f>'[3]ACP BANK OPS '!Q42</f>
        <v>23716</v>
      </c>
      <c r="P40" s="23">
        <f>'[3]ACP BANK OPS '!R42</f>
        <v>160513</v>
      </c>
    </row>
    <row r="41" spans="1:16" x14ac:dyDescent="0.25">
      <c r="A41" s="82">
        <v>29</v>
      </c>
      <c r="B41" s="134" t="s">
        <v>44</v>
      </c>
      <c r="C41" s="23">
        <f>'[3]ACP BANK AGRI'!O41</f>
        <v>6567</v>
      </c>
      <c r="D41" s="23">
        <f>'[3]ACP BANK AGRI'!P41</f>
        <v>20575</v>
      </c>
      <c r="E41" s="23">
        <f t="shared" ref="E41:F46" si="5">I41-G41</f>
        <v>168</v>
      </c>
      <c r="F41" s="23">
        <f t="shared" si="5"/>
        <v>21833</v>
      </c>
      <c r="G41" s="23">
        <f>'[3]ACP BANK MSME'!G33+'[3]ACP BANK MSME'!I33</f>
        <v>1</v>
      </c>
      <c r="H41" s="23">
        <f>'[3]ACP BANK MSME'!H33+'[3]ACP BANK MSME'!J33</f>
        <v>0</v>
      </c>
      <c r="I41" s="23">
        <f>'[3]ACP BANK MSME'!K33</f>
        <v>169</v>
      </c>
      <c r="J41" s="23">
        <f>'[3]ACP BANK MSME'!L33</f>
        <v>21833</v>
      </c>
      <c r="K41" s="23">
        <f>'[3]ACP BANK OPS '!O40</f>
        <v>17411</v>
      </c>
      <c r="L41" s="23">
        <f>'[3]ACP BANK OPS '!P32</f>
        <v>0</v>
      </c>
      <c r="M41" s="23">
        <f t="shared" ref="M41:N46" si="6">C41+I41+K41</f>
        <v>24147</v>
      </c>
      <c r="N41" s="23">
        <f t="shared" si="6"/>
        <v>42408</v>
      </c>
      <c r="O41" s="23">
        <f>'[3]ACP BANK OPS '!Q32</f>
        <v>0</v>
      </c>
      <c r="P41" s="23">
        <f>'[3]ACP BANK OPS '!R32</f>
        <v>0</v>
      </c>
    </row>
    <row r="42" spans="1:16" x14ac:dyDescent="0.25">
      <c r="A42" s="82">
        <v>30</v>
      </c>
      <c r="B42" s="134" t="s">
        <v>45</v>
      </c>
      <c r="C42" s="23">
        <f>'[3]ACP BANK AGRI'!O42</f>
        <v>126180</v>
      </c>
      <c r="D42" s="23">
        <f>'[3]ACP BANK AGRI'!P42</f>
        <v>86932</v>
      </c>
      <c r="E42" s="23">
        <f t="shared" si="5"/>
        <v>387</v>
      </c>
      <c r="F42" s="23">
        <f t="shared" si="5"/>
        <v>32917</v>
      </c>
      <c r="G42" s="23">
        <f>'[3]ACP BANK MSME'!G35+'[3]ACP BANK MSME'!I35</f>
        <v>21</v>
      </c>
      <c r="H42" s="23">
        <f>'[3]ACP BANK MSME'!H35+'[3]ACP BANK MSME'!J35</f>
        <v>5491</v>
      </c>
      <c r="I42" s="23">
        <f>'[3]ACP BANK MSME'!K35</f>
        <v>408</v>
      </c>
      <c r="J42" s="23">
        <f>'[3]ACP BANK MSME'!L35</f>
        <v>38408</v>
      </c>
      <c r="K42" s="23">
        <f>'[3]ACP BANK OPS '!O41</f>
        <v>1969</v>
      </c>
      <c r="L42" s="23">
        <f>'[3]ACP BANK OPS '!P34</f>
        <v>1588</v>
      </c>
      <c r="M42" s="23">
        <f t="shared" si="6"/>
        <v>128557</v>
      </c>
      <c r="N42" s="23">
        <f t="shared" si="6"/>
        <v>126928</v>
      </c>
      <c r="O42" s="23">
        <f>'[3]ACP BANK OPS '!Q34</f>
        <v>126034</v>
      </c>
      <c r="P42" s="23">
        <f>'[3]ACP BANK OPS '!R34</f>
        <v>84096</v>
      </c>
    </row>
    <row r="43" spans="1:16" x14ac:dyDescent="0.25">
      <c r="A43" s="82">
        <v>31</v>
      </c>
      <c r="B43" s="134" t="s">
        <v>46</v>
      </c>
      <c r="C43" s="23">
        <f>'[3]ACP BANK AGRI'!O43</f>
        <v>111</v>
      </c>
      <c r="D43" s="23">
        <f>'[3]ACP BANK AGRI'!P43</f>
        <v>250</v>
      </c>
      <c r="E43" s="23">
        <f t="shared" si="5"/>
        <v>26</v>
      </c>
      <c r="F43" s="23">
        <f t="shared" si="5"/>
        <v>1034</v>
      </c>
      <c r="G43" s="23">
        <f>'[3]ACP BANK MSME'!G28+'[3]ACP BANK MSME'!I28</f>
        <v>4</v>
      </c>
      <c r="H43" s="23">
        <f>'[3]ACP BANK MSME'!H28+'[3]ACP BANK MSME'!J28</f>
        <v>3598</v>
      </c>
      <c r="I43" s="23">
        <f>'[3]ACP BANK MSME'!K28</f>
        <v>30</v>
      </c>
      <c r="J43" s="23">
        <f>'[3]ACP BANK MSME'!L28</f>
        <v>4632</v>
      </c>
      <c r="K43" s="23">
        <f>'[3]ACP BANK OPS '!O42</f>
        <v>47</v>
      </c>
      <c r="L43" s="23">
        <f>'[3]ACP BANK OPS '!P27</f>
        <v>417</v>
      </c>
      <c r="M43" s="23">
        <f t="shared" si="6"/>
        <v>188</v>
      </c>
      <c r="N43" s="23">
        <f t="shared" si="6"/>
        <v>5299</v>
      </c>
      <c r="O43" s="23">
        <f>'[3]ACP BANK OPS '!Q27</f>
        <v>0</v>
      </c>
      <c r="P43" s="23">
        <f>'[3]ACP BANK OPS '!R27</f>
        <v>0</v>
      </c>
    </row>
    <row r="44" spans="1:16" x14ac:dyDescent="0.25">
      <c r="A44" s="82">
        <v>32</v>
      </c>
      <c r="B44" s="134" t="s">
        <v>47</v>
      </c>
      <c r="C44" s="23">
        <f>'[3]ACP BANK AGRI'!O44</f>
        <v>0</v>
      </c>
      <c r="D44" s="23">
        <f>'[3]ACP BANK AGRI'!P44</f>
        <v>0</v>
      </c>
      <c r="E44" s="23">
        <f t="shared" si="5"/>
        <v>107</v>
      </c>
      <c r="F44" s="23">
        <f t="shared" si="5"/>
        <v>2943</v>
      </c>
      <c r="G44" s="23">
        <f>'[3]ACP BANK MSME'!G34+'[3]ACP BANK MSME'!I34</f>
        <v>0</v>
      </c>
      <c r="H44" s="23">
        <f>'[3]ACP BANK MSME'!H34+'[3]ACP BANK MSME'!J34</f>
        <v>0</v>
      </c>
      <c r="I44" s="23">
        <f>'[3]ACP BANK MSME'!K34</f>
        <v>107</v>
      </c>
      <c r="J44" s="23">
        <f>'[3]ACP BANK MSME'!L34</f>
        <v>2943</v>
      </c>
      <c r="K44" s="23">
        <f>'[3]ACP BANK OPS '!O43</f>
        <v>11618</v>
      </c>
      <c r="L44" s="23">
        <f>'[3]ACP BANK OPS '!P33</f>
        <v>55</v>
      </c>
      <c r="M44" s="23">
        <f t="shared" si="6"/>
        <v>11725</v>
      </c>
      <c r="N44" s="23">
        <f t="shared" si="6"/>
        <v>2998</v>
      </c>
      <c r="O44" s="23">
        <f>'[3]ACP BANK OPS '!Q33</f>
        <v>6</v>
      </c>
      <c r="P44" s="23">
        <f>'[3]ACP BANK OPS '!R33</f>
        <v>88</v>
      </c>
    </row>
    <row r="45" spans="1:16" x14ac:dyDescent="0.25">
      <c r="A45" s="82">
        <v>33</v>
      </c>
      <c r="B45" s="134" t="s">
        <v>48</v>
      </c>
      <c r="C45" s="23">
        <f>'[3]ACP BANK AGRI'!O45</f>
        <v>36414</v>
      </c>
      <c r="D45" s="23">
        <f>'[3]ACP BANK AGRI'!P45</f>
        <v>164308</v>
      </c>
      <c r="E45" s="23">
        <f t="shared" si="5"/>
        <v>3983</v>
      </c>
      <c r="F45" s="23">
        <f t="shared" si="5"/>
        <v>275974</v>
      </c>
      <c r="G45" s="23">
        <f>'[3]ACP BANK MSME'!G45+'[3]ACP BANK MSME'!I45</f>
        <v>218</v>
      </c>
      <c r="H45" s="23">
        <f>'[3]ACP BANK MSME'!H45+'[3]ACP BANK MSME'!J45</f>
        <v>59758</v>
      </c>
      <c r="I45" s="23">
        <f>'[3]ACP BANK MSME'!K45</f>
        <v>4201</v>
      </c>
      <c r="J45" s="23">
        <f>'[3]ACP BANK MSME'!L45</f>
        <v>335732</v>
      </c>
      <c r="K45" s="23">
        <f>'[3]ACP BANK OPS '!O44</f>
        <v>204</v>
      </c>
      <c r="L45" s="23">
        <f>'[3]ACP BANK OPS '!P44</f>
        <v>1532</v>
      </c>
      <c r="M45" s="23">
        <f t="shared" si="6"/>
        <v>40819</v>
      </c>
      <c r="N45" s="23">
        <f t="shared" si="6"/>
        <v>501572</v>
      </c>
      <c r="O45" s="23">
        <f>'[3]ACP BANK OPS '!Q44</f>
        <v>30103</v>
      </c>
      <c r="P45" s="23">
        <f>'[3]ACP BANK OPS '!R44</f>
        <v>64245</v>
      </c>
    </row>
    <row r="46" spans="1:16" x14ac:dyDescent="0.25">
      <c r="A46" s="82">
        <v>34</v>
      </c>
      <c r="B46" s="134" t="s">
        <v>49</v>
      </c>
      <c r="C46" s="23">
        <f>'[3]ACP BANK AGRI'!O46</f>
        <v>3</v>
      </c>
      <c r="D46" s="23">
        <f>'[3]ACP BANK AGRI'!P46</f>
        <v>8</v>
      </c>
      <c r="E46" s="23">
        <f t="shared" si="5"/>
        <v>10</v>
      </c>
      <c r="F46" s="23">
        <f t="shared" si="5"/>
        <v>76</v>
      </c>
      <c r="G46" s="23">
        <f>'[3]ACP BANK MSME'!G36+'[3]ACP BANK MSME'!I36</f>
        <v>0</v>
      </c>
      <c r="H46" s="23">
        <f>'[3]ACP BANK MSME'!H36+'[3]ACP BANK MSME'!J36</f>
        <v>0</v>
      </c>
      <c r="I46" s="23">
        <f>'[3]ACP BANK MSME'!K36</f>
        <v>10</v>
      </c>
      <c r="J46" s="23">
        <f>'[3]ACP BANK MSME'!L36</f>
        <v>76</v>
      </c>
      <c r="K46" s="23">
        <f>'[3]ACP BANK OPS '!O45</f>
        <v>43444</v>
      </c>
      <c r="L46" s="23">
        <f>'[3]ACP BANK OPS '!P35</f>
        <v>151</v>
      </c>
      <c r="M46" s="23">
        <f t="shared" si="6"/>
        <v>43457</v>
      </c>
      <c r="N46" s="23">
        <f t="shared" si="6"/>
        <v>235</v>
      </c>
      <c r="O46" s="23">
        <f>'[3]ACP BANK OPS '!Q35</f>
        <v>8</v>
      </c>
      <c r="P46" s="23">
        <f>'[3]ACP BANK OPS '!R35</f>
        <v>48</v>
      </c>
    </row>
    <row r="47" spans="1:16" ht="15.75" x14ac:dyDescent="0.25">
      <c r="A47" s="27" t="s">
        <v>50</v>
      </c>
      <c r="B47" s="135" t="s">
        <v>26</v>
      </c>
      <c r="C47" s="27">
        <f>SUM(C25:C46)</f>
        <v>864005</v>
      </c>
      <c r="D47" s="27">
        <f t="shared" ref="D47:P47" si="7">SUM(D25:D46)</f>
        <v>3314699</v>
      </c>
      <c r="E47" s="27">
        <f t="shared" si="7"/>
        <v>220150</v>
      </c>
      <c r="F47" s="27">
        <f t="shared" si="7"/>
        <v>8396851</v>
      </c>
      <c r="G47" s="27">
        <f t="shared" si="7"/>
        <v>7552</v>
      </c>
      <c r="H47" s="27">
        <f t="shared" si="7"/>
        <v>1730870</v>
      </c>
      <c r="I47" s="27">
        <f t="shared" si="7"/>
        <v>227702</v>
      </c>
      <c r="J47" s="27">
        <f t="shared" si="7"/>
        <v>10127721</v>
      </c>
      <c r="K47" s="27">
        <f>SUM(K25:K46)</f>
        <v>143263</v>
      </c>
      <c r="L47" s="27">
        <f t="shared" si="7"/>
        <v>277113</v>
      </c>
      <c r="M47" s="27">
        <f t="shared" si="7"/>
        <v>1234970</v>
      </c>
      <c r="N47" s="27">
        <f t="shared" si="7"/>
        <v>13719533</v>
      </c>
      <c r="O47" s="27">
        <f t="shared" si="7"/>
        <v>760190</v>
      </c>
      <c r="P47" s="27">
        <f t="shared" si="7"/>
        <v>1820856</v>
      </c>
    </row>
    <row r="48" spans="1:16" ht="15.75" x14ac:dyDescent="0.25">
      <c r="A48" s="27" t="s">
        <v>51</v>
      </c>
      <c r="B48" s="135" t="s">
        <v>81</v>
      </c>
      <c r="C48" s="27">
        <f>+C47+C23</f>
        <v>2797013</v>
      </c>
      <c r="D48" s="27">
        <f t="shared" ref="D48:P48" si="8">+D47+D23</f>
        <v>9145133</v>
      </c>
      <c r="E48" s="27">
        <f t="shared" si="8"/>
        <v>451477</v>
      </c>
      <c r="F48" s="27">
        <f t="shared" si="8"/>
        <v>13652575</v>
      </c>
      <c r="G48" s="27">
        <f t="shared" si="8"/>
        <v>43885</v>
      </c>
      <c r="H48" s="27">
        <f t="shared" si="8"/>
        <v>2797347</v>
      </c>
      <c r="I48" s="27">
        <f t="shared" si="8"/>
        <v>495362</v>
      </c>
      <c r="J48" s="27">
        <f t="shared" si="8"/>
        <v>16449922</v>
      </c>
      <c r="K48" s="27">
        <f t="shared" si="8"/>
        <v>257965</v>
      </c>
      <c r="L48" s="27">
        <f t="shared" si="8"/>
        <v>904277</v>
      </c>
      <c r="M48" s="27">
        <f t="shared" si="8"/>
        <v>3550340</v>
      </c>
      <c r="N48" s="27">
        <f t="shared" si="8"/>
        <v>26499332</v>
      </c>
      <c r="O48" s="27">
        <f t="shared" si="8"/>
        <v>2366536</v>
      </c>
      <c r="P48" s="27">
        <f t="shared" si="8"/>
        <v>6060028</v>
      </c>
    </row>
    <row r="49" spans="1:16" ht="15.75" x14ac:dyDescent="0.25">
      <c r="A49" s="132" t="s">
        <v>53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</row>
    <row r="50" spans="1:16" x14ac:dyDescent="0.25">
      <c r="A50" s="82">
        <v>35</v>
      </c>
      <c r="B50" s="134" t="s">
        <v>54</v>
      </c>
      <c r="C50" s="23">
        <f>'[3]ACP BANK AGRI'!O50</f>
        <v>1502463</v>
      </c>
      <c r="D50" s="23">
        <f>'[3]ACP BANK AGRI'!P50</f>
        <v>2336913</v>
      </c>
      <c r="E50" s="23">
        <f t="shared" ref="E50:E51" si="9">I50-G50</f>
        <v>186181</v>
      </c>
      <c r="F50" s="23">
        <f>J50-H50</f>
        <v>817842</v>
      </c>
      <c r="G50" s="23">
        <f>'[3]ACP BANK MSME'!G50+'[3]ACP BANK MSME'!I50</f>
        <v>3</v>
      </c>
      <c r="H50" s="23">
        <f>'[3]ACP BANK MSME'!H50+'[3]ACP BANK MSME'!J50</f>
        <v>940</v>
      </c>
      <c r="I50" s="23">
        <f>'[3]ACP BANK MSME'!K50</f>
        <v>186184</v>
      </c>
      <c r="J50" s="23">
        <f>'[3]ACP BANK MSME'!L50</f>
        <v>818782</v>
      </c>
      <c r="K50" s="23">
        <f>'[3]ACP BANK OPS '!O49</f>
        <v>14581</v>
      </c>
      <c r="L50" s="23">
        <f>'[3]ACP BANK OPS '!P49</f>
        <v>54922</v>
      </c>
      <c r="M50" s="23">
        <f t="shared" ref="M50:N51" si="10">C50+I50+K50</f>
        <v>1703228</v>
      </c>
      <c r="N50" s="23">
        <f t="shared" si="10"/>
        <v>3210617</v>
      </c>
      <c r="O50" s="23">
        <f>'[3]ACP BANK OPS '!Q49</f>
        <v>867500</v>
      </c>
      <c r="P50" s="23">
        <f>'[3]ACP BANK OPS '!R49</f>
        <v>1746400</v>
      </c>
    </row>
    <row r="51" spans="1:16" ht="15.75" x14ac:dyDescent="0.25">
      <c r="A51" s="27" t="s">
        <v>55</v>
      </c>
      <c r="B51" s="135" t="s">
        <v>26</v>
      </c>
      <c r="C51" s="27">
        <f>SUM(C50:C50)</f>
        <v>1502463</v>
      </c>
      <c r="D51" s="27">
        <f>SUM(D50:D50)</f>
        <v>2336913</v>
      </c>
      <c r="E51" s="27">
        <f t="shared" si="9"/>
        <v>186181</v>
      </c>
      <c r="F51" s="27">
        <f>J51-H51</f>
        <v>817842</v>
      </c>
      <c r="G51" s="27">
        <f t="shared" ref="G51:L51" si="11">SUM(G50:G50)</f>
        <v>3</v>
      </c>
      <c r="H51" s="27">
        <f t="shared" si="11"/>
        <v>940</v>
      </c>
      <c r="I51" s="27">
        <f t="shared" si="11"/>
        <v>186184</v>
      </c>
      <c r="J51" s="27">
        <f t="shared" si="11"/>
        <v>818782</v>
      </c>
      <c r="K51" s="27">
        <f t="shared" si="11"/>
        <v>14581</v>
      </c>
      <c r="L51" s="27">
        <f t="shared" si="11"/>
        <v>54922</v>
      </c>
      <c r="M51" s="27">
        <f t="shared" si="10"/>
        <v>1703228</v>
      </c>
      <c r="N51" s="27">
        <f t="shared" si="10"/>
        <v>3210617</v>
      </c>
      <c r="O51" s="27">
        <f>SUM(O50:O50)</f>
        <v>867500</v>
      </c>
      <c r="P51" s="27">
        <f>SUM(P50:P50)</f>
        <v>1746400</v>
      </c>
    </row>
    <row r="52" spans="1:16" ht="15.75" x14ac:dyDescent="0.25">
      <c r="A52" s="132" t="s">
        <v>56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</row>
    <row r="53" spans="1:16" x14ac:dyDescent="0.25">
      <c r="A53" s="82">
        <v>36</v>
      </c>
      <c r="B53" s="134" t="s">
        <v>57</v>
      </c>
      <c r="C53" s="23">
        <f>'[3]ACP BANK AGRI'!O53</f>
        <v>3231377</v>
      </c>
      <c r="D53" s="23">
        <f>'[3]ACP BANK AGRI'!P53</f>
        <v>1838500</v>
      </c>
      <c r="E53" s="23">
        <f t="shared" ref="E53:E55" si="12">I53-G53</f>
        <v>220303</v>
      </c>
      <c r="F53" s="23">
        <f>J53-H53</f>
        <v>59714</v>
      </c>
      <c r="G53" s="23">
        <f>'[3]ACP BANK MSME'!G53+'[3]ACP BANK MSME'!I53</f>
        <v>0</v>
      </c>
      <c r="H53" s="23">
        <f>'[3]ACP BANK MSME'!J53</f>
        <v>0</v>
      </c>
      <c r="I53" s="23">
        <f>'[3]ACP BANK MSME'!K53</f>
        <v>220303</v>
      </c>
      <c r="J53" s="23">
        <f>'[3]ACP BANK MSME'!L53</f>
        <v>59714</v>
      </c>
      <c r="K53" s="23">
        <f>'[3]ACP BANK OPS '!O52</f>
        <v>13547</v>
      </c>
      <c r="L53" s="23">
        <f>'[3]ACP BANK OPS '!P52</f>
        <v>534</v>
      </c>
      <c r="M53" s="23">
        <f t="shared" ref="M53:N55" si="13">C53+I53+K53</f>
        <v>3465227</v>
      </c>
      <c r="N53" s="23">
        <f t="shared" si="13"/>
        <v>1898748</v>
      </c>
      <c r="O53" s="23">
        <f>'[3]ACP BANK OPS '!Q52</f>
        <v>2150667</v>
      </c>
      <c r="P53" s="23">
        <f>'[3]ACP BANK OPS '!R52</f>
        <v>787107</v>
      </c>
    </row>
    <row r="54" spans="1:16" x14ac:dyDescent="0.25">
      <c r="A54" s="82">
        <v>37</v>
      </c>
      <c r="B54" s="134" t="s">
        <v>58</v>
      </c>
      <c r="C54" s="23">
        <f>'[3]ACP BANK AGRI'!O54</f>
        <v>2849</v>
      </c>
      <c r="D54" s="23">
        <f>'[3]ACP BANK AGRI'!P54</f>
        <v>8581</v>
      </c>
      <c r="E54" s="23">
        <f t="shared" si="12"/>
        <v>0</v>
      </c>
      <c r="F54" s="23">
        <f>J54-H54</f>
        <v>0</v>
      </c>
      <c r="G54" s="23">
        <f>'[3]ACP BANK MSME'!G54+'[3]ACP BANK MSME'!I54</f>
        <v>0</v>
      </c>
      <c r="H54" s="23">
        <f>'[3]ACP BANK MSME'!H54+'[3]ACP BANK MSME'!J54</f>
        <v>0</v>
      </c>
      <c r="I54" s="23">
        <f>'[3]ACP BANK MSME'!K54</f>
        <v>0</v>
      </c>
      <c r="J54" s="23">
        <v>0</v>
      </c>
      <c r="K54" s="23">
        <f>'[3]ACP BANK OPS '!O53</f>
        <v>131</v>
      </c>
      <c r="L54" s="23">
        <f>'[3]ACP BANK OPS '!P53</f>
        <v>758</v>
      </c>
      <c r="M54" s="23">
        <f t="shared" si="13"/>
        <v>2980</v>
      </c>
      <c r="N54" s="23">
        <f t="shared" si="13"/>
        <v>9339</v>
      </c>
      <c r="O54" s="23">
        <f>'[3]ACP BANK OPS '!Q53</f>
        <v>0</v>
      </c>
      <c r="P54" s="23">
        <f>'[3]ACP BANK OPS '!R53</f>
        <v>0</v>
      </c>
    </row>
    <row r="55" spans="1:16" ht="15.75" x14ac:dyDescent="0.25">
      <c r="A55" s="27" t="s">
        <v>59</v>
      </c>
      <c r="B55" s="135" t="s">
        <v>26</v>
      </c>
      <c r="C55" s="27">
        <f>SUM(C53:C54)</f>
        <v>3234226</v>
      </c>
      <c r="D55" s="27">
        <f>SUM(D53:D54)</f>
        <v>1847081</v>
      </c>
      <c r="E55" s="27">
        <f t="shared" si="12"/>
        <v>220303</v>
      </c>
      <c r="F55" s="27">
        <f>J55-H55</f>
        <v>59714</v>
      </c>
      <c r="G55" s="27">
        <f t="shared" ref="G55:L55" si="14">SUM(G53:G54)</f>
        <v>0</v>
      </c>
      <c r="H55" s="27">
        <f t="shared" si="14"/>
        <v>0</v>
      </c>
      <c r="I55" s="27">
        <f t="shared" si="14"/>
        <v>220303</v>
      </c>
      <c r="J55" s="27">
        <f t="shared" si="14"/>
        <v>59714</v>
      </c>
      <c r="K55" s="27">
        <f t="shared" si="14"/>
        <v>13678</v>
      </c>
      <c r="L55" s="27">
        <f t="shared" si="14"/>
        <v>1292</v>
      </c>
      <c r="M55" s="27">
        <f t="shared" si="13"/>
        <v>3468207</v>
      </c>
      <c r="N55" s="27">
        <f t="shared" si="13"/>
        <v>1908087</v>
      </c>
      <c r="O55" s="27">
        <f>SUM(O53:O54)</f>
        <v>2150667</v>
      </c>
      <c r="P55" s="27">
        <f>SUM(P53:P54)</f>
        <v>787107</v>
      </c>
    </row>
    <row r="56" spans="1:16" ht="15.75" x14ac:dyDescent="0.25">
      <c r="A56" s="132" t="s">
        <v>82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</row>
    <row r="57" spans="1:16" x14ac:dyDescent="0.25">
      <c r="A57" s="82">
        <v>38</v>
      </c>
      <c r="B57" s="134" t="s">
        <v>61</v>
      </c>
      <c r="C57" s="23">
        <f>'[3]ACP BANK AGRI'!O57</f>
        <v>71254</v>
      </c>
      <c r="D57" s="23">
        <f>'[3]ACP BANK AGRI'!P57</f>
        <v>197895</v>
      </c>
      <c r="E57" s="23">
        <f t="shared" ref="E57:F65" si="15">I57-G57</f>
        <v>32051</v>
      </c>
      <c r="F57" s="23">
        <f>J57-H57</f>
        <v>399217</v>
      </c>
      <c r="G57" s="23">
        <f>'[3]ACP BANK MSME'!G57+'[3]ACP BANK MSME'!I57</f>
        <v>16</v>
      </c>
      <c r="H57" s="23">
        <f>'[3]ACP BANK MSME'!H57+'[3]ACP BANK MSME'!J57</f>
        <v>9739</v>
      </c>
      <c r="I57" s="23">
        <f>'[3]ACP BANK MSME'!K57</f>
        <v>32067</v>
      </c>
      <c r="J57" s="23">
        <f>'[3]ACP BANK MSME'!L57</f>
        <v>408956</v>
      </c>
      <c r="K57" s="23">
        <f>'[3]ACP BANK OPS '!O56</f>
        <v>5537</v>
      </c>
      <c r="L57" s="23">
        <f>'[3]ACP BANK OPS '!P56</f>
        <v>47457</v>
      </c>
      <c r="M57" s="23">
        <f t="shared" ref="M57:N65" si="16">C57+I57+K57</f>
        <v>108858</v>
      </c>
      <c r="N57" s="23">
        <f t="shared" si="16"/>
        <v>654308</v>
      </c>
      <c r="O57" s="23">
        <f>'[3]ACP BANK OPS '!Q56</f>
        <v>75088</v>
      </c>
      <c r="P57" s="23">
        <f>'[3]ACP BANK OPS '!R56</f>
        <v>174733</v>
      </c>
    </row>
    <row r="58" spans="1:16" x14ac:dyDescent="0.25">
      <c r="A58" s="82">
        <v>39</v>
      </c>
      <c r="B58" s="134" t="s">
        <v>62</v>
      </c>
      <c r="C58" s="23">
        <f>'[3]ACP BANK AGRI'!O58</f>
        <v>9594</v>
      </c>
      <c r="D58" s="23">
        <f>'[3]ACP BANK AGRI'!P58</f>
        <v>7272</v>
      </c>
      <c r="E58" s="23">
        <f t="shared" si="15"/>
        <v>3227</v>
      </c>
      <c r="F58" s="23">
        <f>J58-H58</f>
        <v>31884</v>
      </c>
      <c r="G58" s="23">
        <f>'[3]ACP BANK MSME'!G58+'[3]ACP BANK MSME'!I58</f>
        <v>40</v>
      </c>
      <c r="H58" s="23">
        <f>'[3]ACP BANK MSME'!H58+'[3]ACP BANK MSME'!J58</f>
        <v>1161</v>
      </c>
      <c r="I58" s="23">
        <f>'[3]ACP BANK MSME'!K58</f>
        <v>3267</v>
      </c>
      <c r="J58" s="23">
        <f>'[3]ACP BANK MSME'!L58</f>
        <v>33045</v>
      </c>
      <c r="K58" s="23">
        <f>'[3]ACP BANK OPS '!O57</f>
        <v>9321</v>
      </c>
      <c r="L58" s="23">
        <f>'[3]ACP BANK OPS '!P57</f>
        <v>6629</v>
      </c>
      <c r="M58" s="23">
        <f t="shared" si="16"/>
        <v>22182</v>
      </c>
      <c r="N58" s="23">
        <f t="shared" si="16"/>
        <v>46946</v>
      </c>
      <c r="O58" s="23">
        <f>'[3]ACP BANK OPS '!Q57</f>
        <v>18622</v>
      </c>
      <c r="P58" s="23">
        <f>'[3]ACP BANK OPS '!R57</f>
        <v>12062</v>
      </c>
    </row>
    <row r="59" spans="1:16" x14ac:dyDescent="0.25">
      <c r="A59" s="82">
        <v>40</v>
      </c>
      <c r="B59" s="134" t="s">
        <v>63</v>
      </c>
      <c r="C59" s="23">
        <f>'[3]ACP BANK AGRI'!O59</f>
        <v>19195</v>
      </c>
      <c r="D59" s="23">
        <f>'[3]ACP BANK AGRI'!P59</f>
        <v>16188</v>
      </c>
      <c r="E59" s="23">
        <f t="shared" si="15"/>
        <v>13715</v>
      </c>
      <c r="F59" s="23">
        <f>J59-H59</f>
        <v>27630</v>
      </c>
      <c r="G59" s="23">
        <f>'[3]ACP BANK MSME'!G59+'[3]ACP BANK MSME'!I59</f>
        <v>1</v>
      </c>
      <c r="H59" s="23">
        <f>'[3]ACP BANK MSME'!H59+'[3]ACP BANK MSME'!J59</f>
        <v>40</v>
      </c>
      <c r="I59" s="23">
        <f>'[3]ACP BANK MSME'!K59</f>
        <v>13716</v>
      </c>
      <c r="J59" s="23">
        <f>'[3]ACP BANK MSME'!L59</f>
        <v>27670</v>
      </c>
      <c r="K59" s="23">
        <f>'[3]ACP BANK OPS '!O58</f>
        <v>8331</v>
      </c>
      <c r="L59" s="23">
        <f>'[3]ACP BANK OPS '!P58</f>
        <v>25577</v>
      </c>
      <c r="M59" s="23">
        <f t="shared" si="16"/>
        <v>41242</v>
      </c>
      <c r="N59" s="23">
        <f t="shared" si="16"/>
        <v>69435</v>
      </c>
      <c r="O59" s="23">
        <f>'[3]ACP BANK OPS '!Q58</f>
        <v>37290</v>
      </c>
      <c r="P59" s="23">
        <f>'[3]ACP BANK OPS '!R58</f>
        <v>27491</v>
      </c>
    </row>
    <row r="60" spans="1:16" x14ac:dyDescent="0.25">
      <c r="A60" s="82">
        <v>41</v>
      </c>
      <c r="B60" s="134" t="s">
        <v>64</v>
      </c>
      <c r="C60" s="23">
        <f>'[3]ACP BANK AGRI'!O60</f>
        <v>31595</v>
      </c>
      <c r="D60" s="23">
        <f>'[3]ACP BANK AGRI'!P60</f>
        <v>26712</v>
      </c>
      <c r="E60" s="23">
        <f t="shared" si="15"/>
        <v>9861</v>
      </c>
      <c r="F60" s="23">
        <f>J60-H60</f>
        <v>17253</v>
      </c>
      <c r="G60" s="23">
        <f>'[3]ACP BANK MSME'!G60+'[3]ACP BANK MSME'!I60</f>
        <v>1</v>
      </c>
      <c r="H60" s="23">
        <f>'[3]ACP BANK MSME'!H60+'[3]ACP BANK MSME'!J60</f>
        <v>5</v>
      </c>
      <c r="I60" s="23">
        <f>'[3]ACP BANK MSME'!K60</f>
        <v>9862</v>
      </c>
      <c r="J60" s="23">
        <f>'[3]ACP BANK MSME'!L60</f>
        <v>17258</v>
      </c>
      <c r="K60" s="23">
        <f>'[3]ACP BANK OPS '!O59</f>
        <v>34610</v>
      </c>
      <c r="L60" s="23">
        <f>'[3]ACP BANK OPS '!P59</f>
        <v>36872</v>
      </c>
      <c r="M60" s="23">
        <f t="shared" si="16"/>
        <v>76067</v>
      </c>
      <c r="N60" s="23">
        <f t="shared" si="16"/>
        <v>80842</v>
      </c>
      <c r="O60" s="23">
        <f>'[3]ACP BANK OPS '!Q59</f>
        <v>35771</v>
      </c>
      <c r="P60" s="23">
        <f>'[3]ACP BANK OPS '!R59</f>
        <v>26003</v>
      </c>
    </row>
    <row r="61" spans="1:16" x14ac:dyDescent="0.25">
      <c r="A61" s="82">
        <v>42</v>
      </c>
      <c r="B61" s="134" t="s">
        <v>65</v>
      </c>
      <c r="C61" s="23">
        <f>'[3]ACP BANK AGRI'!O61</f>
        <v>7367</v>
      </c>
      <c r="D61" s="23">
        <f>'[3]ACP BANK AGRI'!P61</f>
        <v>3994</v>
      </c>
      <c r="E61" s="23">
        <f t="shared" si="15"/>
        <v>212</v>
      </c>
      <c r="F61" s="23">
        <f t="shared" si="15"/>
        <v>5813</v>
      </c>
      <c r="G61" s="23">
        <f>'[3]ACP BANK MSME'!G61+'[3]ACP BANK MSME'!I61</f>
        <v>34</v>
      </c>
      <c r="H61" s="23">
        <f>'[3]ACP BANK MSME'!H61+'[3]ACP BANK MSME'!J61</f>
        <v>767</v>
      </c>
      <c r="I61" s="23">
        <f>'[3]ACP BANK MSME'!K61</f>
        <v>246</v>
      </c>
      <c r="J61" s="23">
        <f>'[3]ACP BANK MSME'!L61</f>
        <v>6580</v>
      </c>
      <c r="K61" s="23">
        <f>'[3]ACP BANK OPS '!O60</f>
        <v>1044</v>
      </c>
      <c r="L61" s="23">
        <f>'[3]ACP BANK OPS '!P60</f>
        <v>855</v>
      </c>
      <c r="M61" s="23">
        <f t="shared" si="16"/>
        <v>8657</v>
      </c>
      <c r="N61" s="23">
        <f t="shared" si="16"/>
        <v>11429</v>
      </c>
      <c r="O61" s="23">
        <f>'[3]ACP BANK OPS '!Q60</f>
        <v>7207</v>
      </c>
      <c r="P61" s="23">
        <f>'[3]ACP BANK OPS '!R60</f>
        <v>3655</v>
      </c>
    </row>
    <row r="62" spans="1:16" x14ac:dyDescent="0.25">
      <c r="A62" s="82">
        <v>43</v>
      </c>
      <c r="B62" s="134" t="s">
        <v>66</v>
      </c>
      <c r="C62" s="23">
        <f>'[3]ACP BANK AGRI'!O62</f>
        <v>63</v>
      </c>
      <c r="D62" s="23">
        <f>'[3]ACP BANK AGRI'!P62</f>
        <v>516</v>
      </c>
      <c r="E62" s="23">
        <f t="shared" si="15"/>
        <v>49</v>
      </c>
      <c r="F62" s="23">
        <f t="shared" si="15"/>
        <v>623</v>
      </c>
      <c r="G62" s="23">
        <f>'[3]ACP BANK MSME'!G62+'[3]ACP BANK MSME'!I62</f>
        <v>0</v>
      </c>
      <c r="H62" s="23">
        <f>'[3]ACP BANK MSME'!H62+'[3]ACP BANK MSME'!J62</f>
        <v>0</v>
      </c>
      <c r="I62" s="23">
        <f>'[3]ACP BANK MSME'!K62</f>
        <v>49</v>
      </c>
      <c r="J62" s="23">
        <f>'[3]ACP BANK MSME'!L62</f>
        <v>623</v>
      </c>
      <c r="K62" s="23">
        <f>'[3]ACP BANK OPS '!O61</f>
        <v>61</v>
      </c>
      <c r="L62" s="23">
        <f>'[3]ACP BANK OPS '!P61</f>
        <v>752</v>
      </c>
      <c r="M62" s="23">
        <f t="shared" si="16"/>
        <v>173</v>
      </c>
      <c r="N62" s="23">
        <f t="shared" si="16"/>
        <v>1891</v>
      </c>
      <c r="O62" s="23">
        <f>'[3]ACP BANK OPS '!Q61</f>
        <v>0</v>
      </c>
      <c r="P62" s="23">
        <f>'[3]ACP BANK OPS '!R61</f>
        <v>0</v>
      </c>
    </row>
    <row r="63" spans="1:16" x14ac:dyDescent="0.25">
      <c r="A63" s="82">
        <v>44</v>
      </c>
      <c r="B63" s="134" t="s">
        <v>67</v>
      </c>
      <c r="C63" s="23">
        <f>'[3]ACP BANK AGRI'!O63</f>
        <v>5659</v>
      </c>
      <c r="D63" s="23">
        <f>'[3]ACP BANK AGRI'!P63</f>
        <v>3895</v>
      </c>
      <c r="E63" s="23">
        <f t="shared" si="15"/>
        <v>577</v>
      </c>
      <c r="F63" s="23">
        <f t="shared" si="15"/>
        <v>9016</v>
      </c>
      <c r="G63" s="23">
        <f>'[3]ACP BANK MSME'!G63+'[3]ACP BANK MSME'!I63</f>
        <v>6</v>
      </c>
      <c r="H63" s="23">
        <f>'[3]ACP BANK MSME'!H63+'[3]ACP BANK MSME'!J63</f>
        <v>177</v>
      </c>
      <c r="I63" s="23">
        <f>'[3]ACP BANK MSME'!K63</f>
        <v>583</v>
      </c>
      <c r="J63" s="23">
        <f>'[3]ACP BANK MSME'!L63</f>
        <v>9193</v>
      </c>
      <c r="K63" s="23">
        <f>'[3]ACP BANK OPS '!O62</f>
        <v>305</v>
      </c>
      <c r="L63" s="23">
        <f>'[3]ACP BANK OPS '!P62</f>
        <v>129</v>
      </c>
      <c r="M63" s="23">
        <f t="shared" si="16"/>
        <v>6547</v>
      </c>
      <c r="N63" s="23">
        <f t="shared" si="16"/>
        <v>13217</v>
      </c>
      <c r="O63" s="23">
        <f>'[3]ACP BANK OPS '!Q62</f>
        <v>6282</v>
      </c>
      <c r="P63" s="23">
        <f>'[3]ACP BANK OPS '!R62</f>
        <v>4235</v>
      </c>
    </row>
    <row r="64" spans="1:16" x14ac:dyDescent="0.25">
      <c r="A64" s="82">
        <v>45</v>
      </c>
      <c r="B64" s="134" t="s">
        <v>69</v>
      </c>
      <c r="C64" s="23">
        <f>'[3]ACP BANK AGRI'!O64</f>
        <v>1561</v>
      </c>
      <c r="D64" s="23">
        <f>'[3]ACP BANK AGRI'!P64</f>
        <v>1289</v>
      </c>
      <c r="E64" s="23">
        <f t="shared" si="15"/>
        <v>635</v>
      </c>
      <c r="F64" s="23">
        <f t="shared" si="15"/>
        <v>431</v>
      </c>
      <c r="G64" s="23">
        <f>'[3]ACP BANK MSME'!G64+'[3]ACP BANK MSME'!I64</f>
        <v>0</v>
      </c>
      <c r="H64" s="23">
        <f>'[3]ACP BANK MSME'!H64+'[3]ACP BANK MSME'!J64</f>
        <v>0</v>
      </c>
      <c r="I64" s="23">
        <f>'[3]ACP BANK MSME'!K64</f>
        <v>635</v>
      </c>
      <c r="J64" s="23">
        <f>'[3]ACP BANK MSME'!L64</f>
        <v>431</v>
      </c>
      <c r="K64" s="23">
        <f>'[3]ACP BANK OPS '!O63</f>
        <v>5405</v>
      </c>
      <c r="L64" s="23">
        <f>'[3]ACP BANK OPS '!P63</f>
        <v>3004</v>
      </c>
      <c r="M64" s="23">
        <f t="shared" si="16"/>
        <v>7601</v>
      </c>
      <c r="N64" s="23">
        <f t="shared" si="16"/>
        <v>4724</v>
      </c>
      <c r="O64" s="23">
        <f>'[3]ACP BANK OPS '!Q63</f>
        <v>7513</v>
      </c>
      <c r="P64" s="23">
        <f>'[3]ACP BANK OPS '!R63</f>
        <v>4225</v>
      </c>
    </row>
    <row r="65" spans="1:16" x14ac:dyDescent="0.25">
      <c r="A65" s="82">
        <v>46</v>
      </c>
      <c r="B65" s="134" t="s">
        <v>70</v>
      </c>
      <c r="C65" s="23">
        <f>'[3]ACP BANK AGRI'!O65</f>
        <v>26617</v>
      </c>
      <c r="D65" s="23">
        <f>'[3]ACP BANK AGRI'!P65</f>
        <v>16401</v>
      </c>
      <c r="E65" s="23">
        <f t="shared" si="15"/>
        <v>1317</v>
      </c>
      <c r="F65" s="23">
        <f t="shared" si="15"/>
        <v>3955</v>
      </c>
      <c r="G65" s="23">
        <f>'[3]ACP BANK MSME'!G65+'[3]ACP BANK MSME'!I65</f>
        <v>0</v>
      </c>
      <c r="H65" s="23">
        <f>'[3]ACP BANK MSME'!H65+'[3]ACP BANK MSME'!J65</f>
        <v>0</v>
      </c>
      <c r="I65" s="23">
        <f>'[3]ACP BANK MSME'!K65</f>
        <v>1317</v>
      </c>
      <c r="J65" s="23">
        <f>'[3]ACP BANK MSME'!L65</f>
        <v>3955</v>
      </c>
      <c r="K65" s="23">
        <f>'[3]ACP BANK OPS '!O64</f>
        <v>1120</v>
      </c>
      <c r="L65" s="23">
        <f>'[3]ACP BANK OPS '!P64</f>
        <v>650</v>
      </c>
      <c r="M65" s="23">
        <f t="shared" si="16"/>
        <v>29054</v>
      </c>
      <c r="N65" s="23">
        <f t="shared" si="16"/>
        <v>21006</v>
      </c>
      <c r="O65" s="23">
        <f>'[3]ACP BANK OPS '!Q64</f>
        <v>28828</v>
      </c>
      <c r="P65" s="23">
        <f>'[3]ACP BANK OPS '!R64</f>
        <v>17789</v>
      </c>
    </row>
    <row r="66" spans="1:16" ht="15.75" x14ac:dyDescent="0.25">
      <c r="A66" s="27" t="s">
        <v>71</v>
      </c>
      <c r="B66" s="135" t="s">
        <v>26</v>
      </c>
      <c r="C66" s="27">
        <f>SUM(C57:C65)</f>
        <v>172905</v>
      </c>
      <c r="D66" s="27">
        <f t="shared" ref="D66:P66" si="17">SUM(D57:D65)</f>
        <v>274162</v>
      </c>
      <c r="E66" s="27">
        <f t="shared" si="17"/>
        <v>61644</v>
      </c>
      <c r="F66" s="27">
        <f t="shared" si="17"/>
        <v>495822</v>
      </c>
      <c r="G66" s="27">
        <f t="shared" si="17"/>
        <v>98</v>
      </c>
      <c r="H66" s="27">
        <f t="shared" si="17"/>
        <v>11889</v>
      </c>
      <c r="I66" s="27">
        <f t="shared" si="17"/>
        <v>61742</v>
      </c>
      <c r="J66" s="27">
        <f t="shared" si="17"/>
        <v>507711</v>
      </c>
      <c r="K66" s="27">
        <f t="shared" si="17"/>
        <v>65734</v>
      </c>
      <c r="L66" s="27">
        <f t="shared" si="17"/>
        <v>121925</v>
      </c>
      <c r="M66" s="27">
        <f t="shared" si="17"/>
        <v>300381</v>
      </c>
      <c r="N66" s="27">
        <f t="shared" si="17"/>
        <v>903798</v>
      </c>
      <c r="O66" s="27">
        <f t="shared" si="17"/>
        <v>216601</v>
      </c>
      <c r="P66" s="27">
        <f t="shared" si="17"/>
        <v>270193</v>
      </c>
    </row>
    <row r="67" spans="1:16" ht="15.75" x14ac:dyDescent="0.25">
      <c r="A67" s="132" t="s">
        <v>72</v>
      </c>
      <c r="B67" s="132"/>
      <c r="C67" s="27">
        <f t="shared" ref="C67:P67" si="18">C48+C51+C55+C66</f>
        <v>7706607</v>
      </c>
      <c r="D67" s="27">
        <f t="shared" si="18"/>
        <v>13603289</v>
      </c>
      <c r="E67" s="27">
        <f t="shared" si="18"/>
        <v>919605</v>
      </c>
      <c r="F67" s="27">
        <f t="shared" si="18"/>
        <v>15025953</v>
      </c>
      <c r="G67" s="27">
        <f t="shared" si="18"/>
        <v>43986</v>
      </c>
      <c r="H67" s="27">
        <f t="shared" si="18"/>
        <v>2810176</v>
      </c>
      <c r="I67" s="27">
        <f t="shared" si="18"/>
        <v>963591</v>
      </c>
      <c r="J67" s="27">
        <f t="shared" si="18"/>
        <v>17836129</v>
      </c>
      <c r="K67" s="27">
        <f t="shared" si="18"/>
        <v>351958</v>
      </c>
      <c r="L67" s="27">
        <f t="shared" si="18"/>
        <v>1082416</v>
      </c>
      <c r="M67" s="27">
        <f t="shared" si="18"/>
        <v>9022156</v>
      </c>
      <c r="N67" s="27">
        <f t="shared" si="18"/>
        <v>32521834</v>
      </c>
      <c r="O67" s="27">
        <f t="shared" si="18"/>
        <v>5601304</v>
      </c>
      <c r="P67" s="27">
        <f t="shared" si="18"/>
        <v>8863728</v>
      </c>
    </row>
  </sheetData>
  <mergeCells count="22">
    <mergeCell ref="A1:P1"/>
    <mergeCell ref="A2:P2"/>
    <mergeCell ref="A3:P3"/>
    <mergeCell ref="A4:P4"/>
    <mergeCell ref="L5:M5"/>
    <mergeCell ref="O5:P5"/>
    <mergeCell ref="A49:P49"/>
    <mergeCell ref="A52:P52"/>
    <mergeCell ref="A56:P56"/>
    <mergeCell ref="A67:B67"/>
    <mergeCell ref="O6:P8"/>
    <mergeCell ref="E7:F8"/>
    <mergeCell ref="G7:H8"/>
    <mergeCell ref="I7:J8"/>
    <mergeCell ref="A10:P10"/>
    <mergeCell ref="A24:P24"/>
    <mergeCell ref="A6:A9"/>
    <mergeCell ref="B6:B9"/>
    <mergeCell ref="C6:D8"/>
    <mergeCell ref="E6:J6"/>
    <mergeCell ref="K6:L8"/>
    <mergeCell ref="M6:N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FD7C-9B49-4F79-8AD5-0FCD7C8579F1}">
  <dimension ref="A1:P67"/>
  <sheetViews>
    <sheetView workbookViewId="0">
      <selection activeCell="W58" sqref="W58"/>
    </sheetView>
  </sheetViews>
  <sheetFormatPr defaultRowHeight="15" x14ac:dyDescent="0.25"/>
  <cols>
    <col min="2" max="2" width="37.28515625" bestFit="1" customWidth="1"/>
    <col min="3" max="6" width="10.28515625" bestFit="1" customWidth="1"/>
    <col min="9" max="9" width="10.28515625" bestFit="1" customWidth="1"/>
    <col min="10" max="10" width="11.5703125" bestFit="1" customWidth="1"/>
    <col min="14" max="14" width="10.28515625" bestFit="1" customWidth="1"/>
    <col min="15" max="15" width="10.85546875" customWidth="1"/>
    <col min="16" max="16" width="11.5703125" bestFit="1" customWidth="1"/>
  </cols>
  <sheetData>
    <row r="1" spans="1:16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6" ht="15.75" x14ac:dyDescent="0.25">
      <c r="A3" s="131" t="s">
        <v>181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6" x14ac:dyDescent="0.25">
      <c r="A4" s="130" t="s">
        <v>275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16" ht="15.7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136" t="s">
        <v>189</v>
      </c>
      <c r="M5" s="137"/>
      <c r="N5" s="99"/>
      <c r="O5" s="138" t="s">
        <v>202</v>
      </c>
      <c r="P5" s="99"/>
    </row>
    <row r="6" spans="1:16" ht="15" customHeight="1" x14ac:dyDescent="0.25">
      <c r="A6" s="42" t="s">
        <v>4</v>
      </c>
      <c r="B6" s="139" t="s">
        <v>5</v>
      </c>
      <c r="C6" s="42" t="s">
        <v>131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ht="15" customHeight="1" x14ac:dyDescent="0.25">
      <c r="A7" s="42"/>
      <c r="B7" s="139"/>
      <c r="C7" s="140" t="s">
        <v>152</v>
      </c>
      <c r="D7" s="141"/>
      <c r="E7" s="141"/>
      <c r="F7" s="141"/>
      <c r="G7" s="141"/>
      <c r="H7" s="142"/>
      <c r="I7" s="42" t="s">
        <v>153</v>
      </c>
      <c r="J7" s="42"/>
      <c r="K7" s="42" t="s">
        <v>154</v>
      </c>
      <c r="L7" s="42"/>
      <c r="M7" s="42" t="s">
        <v>155</v>
      </c>
      <c r="N7" s="42"/>
      <c r="O7" s="42" t="s">
        <v>156</v>
      </c>
      <c r="P7" s="42"/>
    </row>
    <row r="8" spans="1:16" ht="31.5" customHeight="1" x14ac:dyDescent="0.25">
      <c r="A8" s="42"/>
      <c r="B8" s="139"/>
      <c r="C8" s="42" t="s">
        <v>190</v>
      </c>
      <c r="D8" s="42"/>
      <c r="E8" s="42" t="s">
        <v>158</v>
      </c>
      <c r="F8" s="42"/>
      <c r="G8" s="143" t="s">
        <v>159</v>
      </c>
      <c r="H8" s="143"/>
      <c r="I8" s="42"/>
      <c r="J8" s="42"/>
      <c r="K8" s="42"/>
      <c r="L8" s="42"/>
      <c r="M8" s="42"/>
      <c r="N8" s="42"/>
      <c r="O8" s="42"/>
      <c r="P8" s="42"/>
    </row>
    <row r="9" spans="1:16" ht="15.75" x14ac:dyDescent="0.25">
      <c r="A9" s="42"/>
      <c r="B9" s="139"/>
      <c r="C9" s="144" t="s">
        <v>138</v>
      </c>
      <c r="D9" s="144" t="s">
        <v>139</v>
      </c>
      <c r="E9" s="144" t="s">
        <v>138</v>
      </c>
      <c r="F9" s="144" t="s">
        <v>139</v>
      </c>
      <c r="G9" s="144" t="s">
        <v>138</v>
      </c>
      <c r="H9" s="144" t="s">
        <v>139</v>
      </c>
      <c r="I9" s="144" t="s">
        <v>138</v>
      </c>
      <c r="J9" s="144" t="s">
        <v>139</v>
      </c>
      <c r="K9" s="144" t="s">
        <v>138</v>
      </c>
      <c r="L9" s="144" t="s">
        <v>139</v>
      </c>
      <c r="M9" s="144" t="s">
        <v>138</v>
      </c>
      <c r="N9" s="144" t="s">
        <v>139</v>
      </c>
      <c r="O9" s="144" t="s">
        <v>138</v>
      </c>
      <c r="P9" s="144" t="s">
        <v>139</v>
      </c>
    </row>
    <row r="10" spans="1:16" ht="15.75" x14ac:dyDescent="0.25">
      <c r="A10" s="132" t="s">
        <v>188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</row>
    <row r="11" spans="1:16" ht="15.75" x14ac:dyDescent="0.25">
      <c r="A11" s="82">
        <v>1</v>
      </c>
      <c r="B11" s="134" t="s">
        <v>13</v>
      </c>
      <c r="C11" s="23">
        <v>300242</v>
      </c>
      <c r="D11" s="23">
        <v>830270</v>
      </c>
      <c r="E11" s="23">
        <v>176398</v>
      </c>
      <c r="F11" s="23">
        <v>302067</v>
      </c>
      <c r="G11" s="145">
        <v>117043</v>
      </c>
      <c r="H11" s="145">
        <v>318908</v>
      </c>
      <c r="I11" s="23">
        <f>C11+E11+G11</f>
        <v>593683</v>
      </c>
      <c r="J11" s="23">
        <f>D11+F11+H11</f>
        <v>1451245</v>
      </c>
      <c r="K11" s="23">
        <v>1459</v>
      </c>
      <c r="L11" s="23">
        <v>6720</v>
      </c>
      <c r="M11" s="23">
        <v>4090</v>
      </c>
      <c r="N11" s="23">
        <v>118341</v>
      </c>
      <c r="O11" s="23">
        <f>I11+K11+M11</f>
        <v>599232</v>
      </c>
      <c r="P11" s="23">
        <f>J11+L11+N11</f>
        <v>1576306</v>
      </c>
    </row>
    <row r="12" spans="1:16" ht="15.75" x14ac:dyDescent="0.25">
      <c r="A12" s="82">
        <v>2</v>
      </c>
      <c r="B12" s="134" t="s">
        <v>14</v>
      </c>
      <c r="C12" s="23">
        <v>32029</v>
      </c>
      <c r="D12" s="23">
        <v>65656</v>
      </c>
      <c r="E12" s="23">
        <v>43168</v>
      </c>
      <c r="F12" s="23">
        <v>111858</v>
      </c>
      <c r="G12" s="145">
        <v>4593</v>
      </c>
      <c r="H12" s="145">
        <v>16927</v>
      </c>
      <c r="I12" s="23">
        <f t="shared" ref="I12:J22" si="0">C12+E12+G12</f>
        <v>79790</v>
      </c>
      <c r="J12" s="23">
        <f t="shared" si="0"/>
        <v>194441</v>
      </c>
      <c r="K12" s="23">
        <v>5</v>
      </c>
      <c r="L12" s="23">
        <v>650</v>
      </c>
      <c r="M12" s="23">
        <v>4243</v>
      </c>
      <c r="N12" s="23">
        <v>24663</v>
      </c>
      <c r="O12" s="23">
        <f t="shared" ref="O12:P22" si="1">I12+K12+M12</f>
        <v>84038</v>
      </c>
      <c r="P12" s="23">
        <f t="shared" si="1"/>
        <v>219754</v>
      </c>
    </row>
    <row r="13" spans="1:16" ht="15.75" x14ac:dyDescent="0.25">
      <c r="A13" s="82">
        <v>3</v>
      </c>
      <c r="B13" s="134" t="s">
        <v>15</v>
      </c>
      <c r="C13" s="23">
        <v>1463</v>
      </c>
      <c r="D13" s="23">
        <v>4072</v>
      </c>
      <c r="E13" s="23">
        <v>2964</v>
      </c>
      <c r="F13" s="23">
        <v>5513</v>
      </c>
      <c r="G13" s="145">
        <v>1</v>
      </c>
      <c r="H13" s="145">
        <v>2</v>
      </c>
      <c r="I13" s="23">
        <f t="shared" si="0"/>
        <v>4428</v>
      </c>
      <c r="J13" s="23">
        <f t="shared" si="0"/>
        <v>9587</v>
      </c>
      <c r="K13" s="23">
        <v>62</v>
      </c>
      <c r="L13" s="23">
        <v>186</v>
      </c>
      <c r="M13" s="23">
        <v>1789</v>
      </c>
      <c r="N13" s="23">
        <v>5827</v>
      </c>
      <c r="O13" s="23">
        <f t="shared" si="1"/>
        <v>6279</v>
      </c>
      <c r="P13" s="23">
        <f t="shared" si="1"/>
        <v>15600</v>
      </c>
    </row>
    <row r="14" spans="1:16" ht="15.75" x14ac:dyDescent="0.25">
      <c r="A14" s="82">
        <v>4</v>
      </c>
      <c r="B14" s="134" t="s">
        <v>16</v>
      </c>
      <c r="C14" s="23">
        <v>51946</v>
      </c>
      <c r="D14" s="23">
        <v>195149</v>
      </c>
      <c r="E14" s="23">
        <v>1457</v>
      </c>
      <c r="F14" s="23">
        <v>6494</v>
      </c>
      <c r="G14" s="145">
        <v>2994</v>
      </c>
      <c r="H14" s="145">
        <v>4785</v>
      </c>
      <c r="I14" s="23">
        <f t="shared" si="0"/>
        <v>56397</v>
      </c>
      <c r="J14" s="23">
        <f t="shared" si="0"/>
        <v>206428</v>
      </c>
      <c r="K14" s="23">
        <v>37</v>
      </c>
      <c r="L14" s="23">
        <v>1544</v>
      </c>
      <c r="M14" s="23">
        <v>1032</v>
      </c>
      <c r="N14" s="23">
        <v>13432</v>
      </c>
      <c r="O14" s="23">
        <f t="shared" si="1"/>
        <v>57466</v>
      </c>
      <c r="P14" s="23">
        <f t="shared" si="1"/>
        <v>221404</v>
      </c>
    </row>
    <row r="15" spans="1:16" ht="15.75" x14ac:dyDescent="0.25">
      <c r="A15" s="82">
        <v>5</v>
      </c>
      <c r="B15" s="134" t="s">
        <v>17</v>
      </c>
      <c r="C15" s="23">
        <v>59637</v>
      </c>
      <c r="D15" s="23">
        <v>107016</v>
      </c>
      <c r="E15" s="23">
        <v>66666</v>
      </c>
      <c r="F15" s="23">
        <v>125881</v>
      </c>
      <c r="G15" s="145">
        <v>1205</v>
      </c>
      <c r="H15" s="145">
        <v>2411</v>
      </c>
      <c r="I15" s="23">
        <f t="shared" si="0"/>
        <v>127508</v>
      </c>
      <c r="J15" s="23">
        <f t="shared" si="0"/>
        <v>235308</v>
      </c>
      <c r="K15" s="23">
        <v>47</v>
      </c>
      <c r="L15" s="23">
        <v>3671</v>
      </c>
      <c r="M15" s="23">
        <v>162</v>
      </c>
      <c r="N15" s="23">
        <v>8176</v>
      </c>
      <c r="O15" s="23">
        <f t="shared" si="1"/>
        <v>127717</v>
      </c>
      <c r="P15" s="23">
        <f t="shared" si="1"/>
        <v>247155</v>
      </c>
    </row>
    <row r="16" spans="1:16" ht="15.75" x14ac:dyDescent="0.25">
      <c r="A16" s="82">
        <v>6</v>
      </c>
      <c r="B16" s="134" t="s">
        <v>18</v>
      </c>
      <c r="C16" s="23">
        <v>18633</v>
      </c>
      <c r="D16" s="23">
        <v>49249</v>
      </c>
      <c r="E16" s="23">
        <v>756</v>
      </c>
      <c r="F16" s="23">
        <v>2900</v>
      </c>
      <c r="G16" s="145">
        <v>109</v>
      </c>
      <c r="H16" s="145">
        <v>78</v>
      </c>
      <c r="I16" s="23">
        <f t="shared" si="0"/>
        <v>19498</v>
      </c>
      <c r="J16" s="23">
        <f t="shared" si="0"/>
        <v>52227</v>
      </c>
      <c r="K16" s="23">
        <v>115</v>
      </c>
      <c r="L16" s="23">
        <v>655</v>
      </c>
      <c r="M16" s="23">
        <v>139</v>
      </c>
      <c r="N16" s="23">
        <v>20642</v>
      </c>
      <c r="O16" s="23">
        <f t="shared" si="1"/>
        <v>19752</v>
      </c>
      <c r="P16" s="23">
        <f t="shared" si="1"/>
        <v>73524</v>
      </c>
    </row>
    <row r="17" spans="1:16" ht="15.75" x14ac:dyDescent="0.25">
      <c r="A17" s="82">
        <v>7</v>
      </c>
      <c r="B17" s="134" t="s">
        <v>19</v>
      </c>
      <c r="C17" s="23">
        <v>4769</v>
      </c>
      <c r="D17" s="23">
        <v>13184</v>
      </c>
      <c r="E17" s="23">
        <v>3166</v>
      </c>
      <c r="F17" s="23">
        <v>20104</v>
      </c>
      <c r="G17" s="145">
        <v>446</v>
      </c>
      <c r="H17" s="145">
        <v>762</v>
      </c>
      <c r="I17" s="23">
        <f t="shared" si="0"/>
        <v>8381</v>
      </c>
      <c r="J17" s="23">
        <f t="shared" si="0"/>
        <v>34050</v>
      </c>
      <c r="K17" s="23">
        <v>33</v>
      </c>
      <c r="L17" s="23">
        <v>465</v>
      </c>
      <c r="M17" s="23">
        <v>75</v>
      </c>
      <c r="N17" s="23">
        <v>8219</v>
      </c>
      <c r="O17" s="23">
        <f t="shared" si="1"/>
        <v>8489</v>
      </c>
      <c r="P17" s="23">
        <f t="shared" si="1"/>
        <v>42734</v>
      </c>
    </row>
    <row r="18" spans="1:16" ht="15.75" x14ac:dyDescent="0.25">
      <c r="A18" s="82">
        <v>8</v>
      </c>
      <c r="B18" s="134" t="s">
        <v>20</v>
      </c>
      <c r="C18" s="23">
        <v>294307</v>
      </c>
      <c r="D18" s="23">
        <v>1062795</v>
      </c>
      <c r="E18" s="23">
        <v>27226</v>
      </c>
      <c r="F18" s="23">
        <v>63861</v>
      </c>
      <c r="G18" s="145">
        <v>801</v>
      </c>
      <c r="H18" s="145">
        <v>3216</v>
      </c>
      <c r="I18" s="23">
        <f t="shared" si="0"/>
        <v>322334</v>
      </c>
      <c r="J18" s="23">
        <f t="shared" si="0"/>
        <v>1129872</v>
      </c>
      <c r="K18" s="23">
        <v>1871</v>
      </c>
      <c r="L18" s="23">
        <v>28588</v>
      </c>
      <c r="M18" s="23">
        <v>908</v>
      </c>
      <c r="N18" s="23">
        <v>67558</v>
      </c>
      <c r="O18" s="23">
        <f t="shared" si="1"/>
        <v>325113</v>
      </c>
      <c r="P18" s="23">
        <f t="shared" si="1"/>
        <v>1226018</v>
      </c>
    </row>
    <row r="19" spans="1:16" ht="15.75" x14ac:dyDescent="0.25">
      <c r="A19" s="82">
        <v>9</v>
      </c>
      <c r="B19" s="134" t="s">
        <v>21</v>
      </c>
      <c r="C19" s="23">
        <v>9666</v>
      </c>
      <c r="D19" s="23">
        <v>36596</v>
      </c>
      <c r="E19" s="23">
        <v>1373</v>
      </c>
      <c r="F19" s="23">
        <v>5910</v>
      </c>
      <c r="G19" s="145">
        <v>939</v>
      </c>
      <c r="H19" s="145">
        <v>2168</v>
      </c>
      <c r="I19" s="23">
        <f t="shared" si="0"/>
        <v>11978</v>
      </c>
      <c r="J19" s="23">
        <f t="shared" si="0"/>
        <v>44674</v>
      </c>
      <c r="K19" s="23">
        <v>17</v>
      </c>
      <c r="L19" s="23">
        <v>523</v>
      </c>
      <c r="M19" s="23">
        <v>217</v>
      </c>
      <c r="N19" s="23">
        <v>5575</v>
      </c>
      <c r="O19" s="23">
        <f t="shared" si="1"/>
        <v>12212</v>
      </c>
      <c r="P19" s="23">
        <f t="shared" si="1"/>
        <v>50772</v>
      </c>
    </row>
    <row r="20" spans="1:16" ht="15.75" x14ac:dyDescent="0.25">
      <c r="A20" s="82">
        <v>10</v>
      </c>
      <c r="B20" s="134" t="s">
        <v>22</v>
      </c>
      <c r="C20" s="23">
        <v>93922</v>
      </c>
      <c r="D20" s="23">
        <v>250011</v>
      </c>
      <c r="E20" s="23">
        <v>15969</v>
      </c>
      <c r="F20" s="23">
        <v>44595</v>
      </c>
      <c r="G20" s="145">
        <v>15057</v>
      </c>
      <c r="H20" s="145">
        <v>14743</v>
      </c>
      <c r="I20" s="23">
        <f t="shared" si="0"/>
        <v>124948</v>
      </c>
      <c r="J20" s="23">
        <f t="shared" si="0"/>
        <v>309349</v>
      </c>
      <c r="K20" s="23">
        <v>80</v>
      </c>
      <c r="L20" s="23">
        <v>5963</v>
      </c>
      <c r="M20" s="23">
        <v>2399</v>
      </c>
      <c r="N20" s="23">
        <v>101974</v>
      </c>
      <c r="O20" s="23">
        <f t="shared" si="1"/>
        <v>127427</v>
      </c>
      <c r="P20" s="23">
        <f t="shared" si="1"/>
        <v>417286</v>
      </c>
    </row>
    <row r="21" spans="1:16" ht="15.75" x14ac:dyDescent="0.25">
      <c r="A21" s="82">
        <v>11</v>
      </c>
      <c r="B21" s="134" t="s">
        <v>23</v>
      </c>
      <c r="C21" s="23">
        <v>24573</v>
      </c>
      <c r="D21" s="23">
        <v>140913</v>
      </c>
      <c r="E21" s="23">
        <v>5400</v>
      </c>
      <c r="F21" s="23">
        <v>27898</v>
      </c>
      <c r="G21" s="145">
        <v>1120</v>
      </c>
      <c r="H21" s="145">
        <v>2295</v>
      </c>
      <c r="I21" s="23">
        <f t="shared" si="0"/>
        <v>31093</v>
      </c>
      <c r="J21" s="23">
        <f t="shared" si="0"/>
        <v>171106</v>
      </c>
      <c r="K21" s="23">
        <v>88</v>
      </c>
      <c r="L21" s="23">
        <v>4524</v>
      </c>
      <c r="M21" s="23">
        <v>221</v>
      </c>
      <c r="N21" s="23">
        <v>8175</v>
      </c>
      <c r="O21" s="23">
        <f t="shared" si="1"/>
        <v>31402</v>
      </c>
      <c r="P21" s="23">
        <f t="shared" si="1"/>
        <v>183805</v>
      </c>
    </row>
    <row r="22" spans="1:16" ht="15.75" x14ac:dyDescent="0.25">
      <c r="A22" s="82">
        <v>12</v>
      </c>
      <c r="B22" s="134" t="s">
        <v>24</v>
      </c>
      <c r="C22" s="23">
        <v>423155</v>
      </c>
      <c r="D22" s="23">
        <v>1092595</v>
      </c>
      <c r="E22" s="23">
        <v>37442</v>
      </c>
      <c r="F22" s="23">
        <v>170665</v>
      </c>
      <c r="G22" s="145">
        <v>65823</v>
      </c>
      <c r="H22" s="145">
        <v>80037</v>
      </c>
      <c r="I22" s="23">
        <f t="shared" si="0"/>
        <v>526420</v>
      </c>
      <c r="J22" s="23">
        <f t="shared" si="0"/>
        <v>1343297</v>
      </c>
      <c r="K22" s="23">
        <v>34</v>
      </c>
      <c r="L22" s="23">
        <v>3007</v>
      </c>
      <c r="M22" s="23">
        <v>7427</v>
      </c>
      <c r="N22" s="23">
        <v>209772</v>
      </c>
      <c r="O22" s="23">
        <f t="shared" si="1"/>
        <v>533881</v>
      </c>
      <c r="P22" s="23">
        <f t="shared" si="1"/>
        <v>1556076</v>
      </c>
    </row>
    <row r="23" spans="1:16" ht="15.75" x14ac:dyDescent="0.25">
      <c r="A23" s="27" t="s">
        <v>25</v>
      </c>
      <c r="B23" s="135" t="s">
        <v>26</v>
      </c>
      <c r="C23" s="27">
        <f t="shared" ref="C23" si="2">SUM(C11:C22)</f>
        <v>1314342</v>
      </c>
      <c r="D23" s="27">
        <f>SUM(D11:D22)</f>
        <v>3847506</v>
      </c>
      <c r="E23" s="27">
        <f>SUM(E11:E22)</f>
        <v>381985</v>
      </c>
      <c r="F23" s="27">
        <f t="shared" ref="F23:N23" si="3">SUM(F11:F22)</f>
        <v>887746</v>
      </c>
      <c r="G23" s="27">
        <f t="shared" si="3"/>
        <v>210131</v>
      </c>
      <c r="H23" s="27">
        <f t="shared" si="3"/>
        <v>446332</v>
      </c>
      <c r="I23" s="27">
        <f t="shared" si="3"/>
        <v>1906458</v>
      </c>
      <c r="J23" s="27">
        <f t="shared" si="3"/>
        <v>5181584</v>
      </c>
      <c r="K23" s="27">
        <f t="shared" si="3"/>
        <v>3848</v>
      </c>
      <c r="L23" s="27">
        <f t="shared" si="3"/>
        <v>56496</v>
      </c>
      <c r="M23" s="27">
        <f t="shared" si="3"/>
        <v>22702</v>
      </c>
      <c r="N23" s="27">
        <f t="shared" si="3"/>
        <v>592354</v>
      </c>
      <c r="O23" s="27">
        <f>I23+K23+M23</f>
        <v>1933008</v>
      </c>
      <c r="P23" s="27">
        <f>J23+L23+N23</f>
        <v>5830434</v>
      </c>
    </row>
    <row r="24" spans="1:16" ht="15.75" x14ac:dyDescent="0.25">
      <c r="A24" s="132" t="s">
        <v>27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</row>
    <row r="25" spans="1:16" ht="15.75" x14ac:dyDescent="0.25">
      <c r="A25" s="82">
        <v>13</v>
      </c>
      <c r="B25" s="134" t="s">
        <v>28</v>
      </c>
      <c r="C25" s="23">
        <v>35509</v>
      </c>
      <c r="D25" s="23">
        <v>65058</v>
      </c>
      <c r="E25" s="23">
        <v>52394</v>
      </c>
      <c r="F25" s="23">
        <v>43491</v>
      </c>
      <c r="G25" s="145">
        <v>189</v>
      </c>
      <c r="H25" s="145">
        <v>742</v>
      </c>
      <c r="I25" s="23">
        <f t="shared" ref="I25:J46" si="4">C25+E25+G25</f>
        <v>88092</v>
      </c>
      <c r="J25" s="23">
        <f t="shared" si="4"/>
        <v>109291</v>
      </c>
      <c r="K25" s="23">
        <v>31</v>
      </c>
      <c r="L25" s="23">
        <v>3826</v>
      </c>
      <c r="M25" s="23">
        <v>2058</v>
      </c>
      <c r="N25" s="23">
        <v>285480</v>
      </c>
      <c r="O25" s="23">
        <f t="shared" ref="O25:P46" si="5">I25+K25+M25</f>
        <v>90181</v>
      </c>
      <c r="P25" s="23">
        <f t="shared" si="5"/>
        <v>398597</v>
      </c>
    </row>
    <row r="26" spans="1:16" ht="15.75" x14ac:dyDescent="0.25">
      <c r="A26" s="82">
        <v>14</v>
      </c>
      <c r="B26" s="134" t="s">
        <v>29</v>
      </c>
      <c r="C26" s="23">
        <v>183</v>
      </c>
      <c r="D26" s="23">
        <v>4339</v>
      </c>
      <c r="E26" s="23">
        <v>27983</v>
      </c>
      <c r="F26" s="23">
        <v>18690</v>
      </c>
      <c r="G26" s="145">
        <v>0</v>
      </c>
      <c r="H26" s="145">
        <v>0</v>
      </c>
      <c r="I26" s="23">
        <f t="shared" si="4"/>
        <v>28166</v>
      </c>
      <c r="J26" s="23">
        <f t="shared" si="4"/>
        <v>23029</v>
      </c>
      <c r="K26" s="23">
        <v>0</v>
      </c>
      <c r="L26" s="23">
        <v>0</v>
      </c>
      <c r="M26" s="23">
        <v>6070</v>
      </c>
      <c r="N26" s="23">
        <v>22295</v>
      </c>
      <c r="O26" s="23">
        <f t="shared" si="5"/>
        <v>34236</v>
      </c>
      <c r="P26" s="23">
        <f t="shared" si="5"/>
        <v>45324</v>
      </c>
    </row>
    <row r="27" spans="1:16" ht="15.75" x14ac:dyDescent="0.25">
      <c r="A27" s="82">
        <v>15</v>
      </c>
      <c r="B27" s="134" t="s">
        <v>30</v>
      </c>
      <c r="C27" s="23">
        <v>0</v>
      </c>
      <c r="D27" s="23">
        <v>0</v>
      </c>
      <c r="E27" s="23">
        <v>829</v>
      </c>
      <c r="F27" s="23">
        <v>3935</v>
      </c>
      <c r="G27" s="145">
        <v>0</v>
      </c>
      <c r="H27" s="145">
        <v>0</v>
      </c>
      <c r="I27" s="23">
        <f t="shared" si="4"/>
        <v>829</v>
      </c>
      <c r="J27" s="23">
        <f t="shared" si="4"/>
        <v>3935</v>
      </c>
      <c r="K27" s="23">
        <v>0</v>
      </c>
      <c r="L27" s="23">
        <v>0</v>
      </c>
      <c r="M27" s="23">
        <v>0</v>
      </c>
      <c r="N27" s="23">
        <v>0</v>
      </c>
      <c r="O27" s="23">
        <f t="shared" si="5"/>
        <v>829</v>
      </c>
      <c r="P27" s="23">
        <f t="shared" si="5"/>
        <v>3935</v>
      </c>
    </row>
    <row r="28" spans="1:16" ht="15.75" x14ac:dyDescent="0.25">
      <c r="A28" s="82">
        <v>16</v>
      </c>
      <c r="B28" s="134" t="s">
        <v>31</v>
      </c>
      <c r="C28" s="23">
        <v>0</v>
      </c>
      <c r="D28" s="23">
        <v>0</v>
      </c>
      <c r="E28" s="23">
        <v>0</v>
      </c>
      <c r="F28" s="23">
        <v>0</v>
      </c>
      <c r="G28" s="145">
        <v>0</v>
      </c>
      <c r="H28" s="145">
        <v>0</v>
      </c>
      <c r="I28" s="23">
        <f t="shared" si="4"/>
        <v>0</v>
      </c>
      <c r="J28" s="23">
        <f t="shared" si="4"/>
        <v>0</v>
      </c>
      <c r="K28" s="23">
        <v>0</v>
      </c>
      <c r="L28" s="23">
        <v>0</v>
      </c>
      <c r="M28" s="23">
        <v>0</v>
      </c>
      <c r="N28" s="23">
        <v>0</v>
      </c>
      <c r="O28" s="23">
        <f t="shared" si="5"/>
        <v>0</v>
      </c>
      <c r="P28" s="23">
        <f t="shared" si="5"/>
        <v>0</v>
      </c>
    </row>
    <row r="29" spans="1:16" ht="15.75" x14ac:dyDescent="0.25">
      <c r="A29" s="82">
        <v>17</v>
      </c>
      <c r="B29" s="134" t="s">
        <v>32</v>
      </c>
      <c r="C29" s="23">
        <v>10267</v>
      </c>
      <c r="D29" s="23">
        <v>33001</v>
      </c>
      <c r="E29" s="23">
        <v>7058</v>
      </c>
      <c r="F29" s="23">
        <v>13784</v>
      </c>
      <c r="G29" s="145">
        <v>0</v>
      </c>
      <c r="H29" s="145">
        <v>0</v>
      </c>
      <c r="I29" s="23">
        <f t="shared" si="4"/>
        <v>17325</v>
      </c>
      <c r="J29" s="23">
        <f t="shared" si="4"/>
        <v>46785</v>
      </c>
      <c r="K29" s="23">
        <v>13</v>
      </c>
      <c r="L29" s="23">
        <v>537</v>
      </c>
      <c r="M29" s="23">
        <v>26</v>
      </c>
      <c r="N29" s="23">
        <v>1096</v>
      </c>
      <c r="O29" s="23">
        <f t="shared" si="5"/>
        <v>17364</v>
      </c>
      <c r="P29" s="23">
        <f t="shared" si="5"/>
        <v>48418</v>
      </c>
    </row>
    <row r="30" spans="1:16" ht="15.75" x14ac:dyDescent="0.25">
      <c r="A30" s="82">
        <v>18</v>
      </c>
      <c r="B30" s="134" t="s">
        <v>33</v>
      </c>
      <c r="C30" s="23">
        <v>0</v>
      </c>
      <c r="D30" s="23">
        <v>0</v>
      </c>
      <c r="E30" s="23">
        <v>0</v>
      </c>
      <c r="F30" s="23">
        <v>0</v>
      </c>
      <c r="G30" s="145">
        <v>0</v>
      </c>
      <c r="H30" s="145">
        <v>0</v>
      </c>
      <c r="I30" s="23">
        <f t="shared" si="4"/>
        <v>0</v>
      </c>
      <c r="J30" s="23">
        <f t="shared" si="4"/>
        <v>0</v>
      </c>
      <c r="K30" s="23">
        <v>0</v>
      </c>
      <c r="L30" s="23">
        <v>0</v>
      </c>
      <c r="M30" s="23">
        <v>0</v>
      </c>
      <c r="N30" s="23">
        <v>0</v>
      </c>
      <c r="O30" s="23">
        <f t="shared" si="5"/>
        <v>0</v>
      </c>
      <c r="P30" s="23">
        <f t="shared" si="5"/>
        <v>0</v>
      </c>
    </row>
    <row r="31" spans="1:16" ht="15.75" x14ac:dyDescent="0.25">
      <c r="A31" s="82">
        <v>19</v>
      </c>
      <c r="B31" s="134" t="s">
        <v>34</v>
      </c>
      <c r="C31" s="23">
        <v>903</v>
      </c>
      <c r="D31" s="23">
        <v>5586</v>
      </c>
      <c r="E31" s="23">
        <v>34</v>
      </c>
      <c r="F31" s="23">
        <v>218</v>
      </c>
      <c r="G31" s="145">
        <v>0</v>
      </c>
      <c r="H31" s="145">
        <v>0</v>
      </c>
      <c r="I31" s="23">
        <f t="shared" si="4"/>
        <v>937</v>
      </c>
      <c r="J31" s="23">
        <f t="shared" si="4"/>
        <v>5804</v>
      </c>
      <c r="K31" s="23">
        <v>1</v>
      </c>
      <c r="L31" s="23">
        <v>85</v>
      </c>
      <c r="M31" s="23">
        <v>4</v>
      </c>
      <c r="N31" s="23">
        <v>68</v>
      </c>
      <c r="O31" s="23">
        <f t="shared" si="5"/>
        <v>942</v>
      </c>
      <c r="P31" s="23">
        <f t="shared" si="5"/>
        <v>5957</v>
      </c>
    </row>
    <row r="32" spans="1:16" ht="15.75" x14ac:dyDescent="0.25">
      <c r="A32" s="82">
        <v>20</v>
      </c>
      <c r="B32" s="134" t="s">
        <v>35</v>
      </c>
      <c r="C32" s="23">
        <v>65036</v>
      </c>
      <c r="D32" s="23">
        <v>279573</v>
      </c>
      <c r="E32" s="23">
        <v>110809</v>
      </c>
      <c r="F32" s="23">
        <v>413199</v>
      </c>
      <c r="G32" s="145">
        <v>6195</v>
      </c>
      <c r="H32" s="145">
        <v>11581</v>
      </c>
      <c r="I32" s="23">
        <f t="shared" si="4"/>
        <v>182040</v>
      </c>
      <c r="J32" s="23">
        <f t="shared" si="4"/>
        <v>704353</v>
      </c>
      <c r="K32" s="23">
        <v>64</v>
      </c>
      <c r="L32" s="23">
        <v>5964</v>
      </c>
      <c r="M32" s="23">
        <v>5346</v>
      </c>
      <c r="N32" s="23">
        <v>305957</v>
      </c>
      <c r="O32" s="23">
        <f t="shared" si="5"/>
        <v>187450</v>
      </c>
      <c r="P32" s="23">
        <f t="shared" si="5"/>
        <v>1016274</v>
      </c>
    </row>
    <row r="33" spans="1:16" ht="15.75" x14ac:dyDescent="0.25">
      <c r="A33" s="82">
        <v>21</v>
      </c>
      <c r="B33" s="22" t="s">
        <v>36</v>
      </c>
      <c r="C33" s="23">
        <v>83741</v>
      </c>
      <c r="D33" s="23">
        <v>208224</v>
      </c>
      <c r="E33" s="23">
        <v>95754</v>
      </c>
      <c r="F33" s="23">
        <v>282901</v>
      </c>
      <c r="G33" s="145">
        <v>1</v>
      </c>
      <c r="H33" s="145">
        <v>1</v>
      </c>
      <c r="I33" s="23">
        <f t="shared" si="4"/>
        <v>179496</v>
      </c>
      <c r="J33" s="23">
        <f t="shared" si="4"/>
        <v>491126</v>
      </c>
      <c r="K33" s="23">
        <v>2</v>
      </c>
      <c r="L33" s="23">
        <v>60</v>
      </c>
      <c r="M33" s="23">
        <v>2280</v>
      </c>
      <c r="N33" s="23">
        <v>284933</v>
      </c>
      <c r="O33" s="23">
        <f t="shared" si="5"/>
        <v>181778</v>
      </c>
      <c r="P33" s="23">
        <f t="shared" si="5"/>
        <v>776119</v>
      </c>
    </row>
    <row r="34" spans="1:16" ht="15.75" x14ac:dyDescent="0.25">
      <c r="A34" s="82">
        <v>22</v>
      </c>
      <c r="B34" s="134" t="s">
        <v>37</v>
      </c>
      <c r="C34" s="23">
        <v>19248</v>
      </c>
      <c r="D34" s="23">
        <v>37527</v>
      </c>
      <c r="E34" s="23">
        <v>510</v>
      </c>
      <c r="F34" s="23">
        <v>3193</v>
      </c>
      <c r="G34" s="145">
        <v>57</v>
      </c>
      <c r="H34" s="145">
        <v>47</v>
      </c>
      <c r="I34" s="23">
        <f t="shared" si="4"/>
        <v>19815</v>
      </c>
      <c r="J34" s="23">
        <f t="shared" si="4"/>
        <v>40767</v>
      </c>
      <c r="K34" s="23">
        <v>12</v>
      </c>
      <c r="L34" s="23">
        <v>238</v>
      </c>
      <c r="M34" s="23">
        <v>311</v>
      </c>
      <c r="N34" s="23">
        <v>9252</v>
      </c>
      <c r="O34" s="23">
        <f t="shared" si="5"/>
        <v>20138</v>
      </c>
      <c r="P34" s="23">
        <f t="shared" si="5"/>
        <v>50257</v>
      </c>
    </row>
    <row r="35" spans="1:16" ht="15.75" x14ac:dyDescent="0.25">
      <c r="A35" s="82">
        <v>23</v>
      </c>
      <c r="B35" s="134" t="s">
        <v>38</v>
      </c>
      <c r="C35" s="23">
        <v>3542</v>
      </c>
      <c r="D35" s="23">
        <v>30784</v>
      </c>
      <c r="E35" s="23">
        <v>35852</v>
      </c>
      <c r="F35" s="23">
        <v>49455</v>
      </c>
      <c r="G35" s="145">
        <v>0</v>
      </c>
      <c r="H35" s="145">
        <v>0</v>
      </c>
      <c r="I35" s="23">
        <f t="shared" si="4"/>
        <v>39394</v>
      </c>
      <c r="J35" s="23">
        <f t="shared" si="4"/>
        <v>80239</v>
      </c>
      <c r="K35" s="23">
        <v>0</v>
      </c>
      <c r="L35" s="23">
        <v>0</v>
      </c>
      <c r="M35" s="23">
        <v>8</v>
      </c>
      <c r="N35" s="23">
        <v>1638</v>
      </c>
      <c r="O35" s="23">
        <f t="shared" si="5"/>
        <v>39402</v>
      </c>
      <c r="P35" s="23">
        <f t="shared" si="5"/>
        <v>81877</v>
      </c>
    </row>
    <row r="36" spans="1:16" ht="15.75" x14ac:dyDescent="0.25">
      <c r="A36" s="82">
        <v>24</v>
      </c>
      <c r="B36" s="134" t="s">
        <v>39</v>
      </c>
      <c r="C36" s="23">
        <v>7312</v>
      </c>
      <c r="D36" s="23">
        <v>14407</v>
      </c>
      <c r="E36" s="23">
        <v>86816</v>
      </c>
      <c r="F36" s="23">
        <v>77760</v>
      </c>
      <c r="G36" s="145">
        <v>0</v>
      </c>
      <c r="H36" s="145">
        <v>0</v>
      </c>
      <c r="I36" s="23">
        <f t="shared" si="4"/>
        <v>94128</v>
      </c>
      <c r="J36" s="23">
        <f t="shared" si="4"/>
        <v>92167</v>
      </c>
      <c r="K36" s="23">
        <v>0</v>
      </c>
      <c r="L36" s="23">
        <v>0</v>
      </c>
      <c r="M36" s="23">
        <v>144</v>
      </c>
      <c r="N36" s="23">
        <v>47035</v>
      </c>
      <c r="O36" s="23">
        <f t="shared" si="5"/>
        <v>94272</v>
      </c>
      <c r="P36" s="23">
        <f t="shared" si="5"/>
        <v>139202</v>
      </c>
    </row>
    <row r="37" spans="1:16" ht="15.75" x14ac:dyDescent="0.25">
      <c r="A37" s="82">
        <v>25</v>
      </c>
      <c r="B37" s="134" t="s">
        <v>40</v>
      </c>
      <c r="C37" s="23">
        <v>0</v>
      </c>
      <c r="D37" s="23">
        <v>0</v>
      </c>
      <c r="E37" s="23">
        <v>4</v>
      </c>
      <c r="F37" s="23">
        <v>1157</v>
      </c>
      <c r="G37" s="145">
        <v>0</v>
      </c>
      <c r="H37" s="145">
        <v>0</v>
      </c>
      <c r="I37" s="23">
        <f t="shared" si="4"/>
        <v>4</v>
      </c>
      <c r="J37" s="23">
        <f t="shared" si="4"/>
        <v>1157</v>
      </c>
      <c r="K37" s="23">
        <v>0</v>
      </c>
      <c r="L37" s="23">
        <v>0</v>
      </c>
      <c r="M37" s="23">
        <v>0</v>
      </c>
      <c r="N37" s="23">
        <v>0</v>
      </c>
      <c r="O37" s="23">
        <f t="shared" si="5"/>
        <v>4</v>
      </c>
      <c r="P37" s="23">
        <f t="shared" si="5"/>
        <v>1157</v>
      </c>
    </row>
    <row r="38" spans="1:16" ht="15.75" x14ac:dyDescent="0.25">
      <c r="A38" s="82">
        <v>26</v>
      </c>
      <c r="B38" s="134" t="s">
        <v>41</v>
      </c>
      <c r="C38" s="23">
        <v>6</v>
      </c>
      <c r="D38" s="23">
        <v>11</v>
      </c>
      <c r="E38" s="23">
        <v>3</v>
      </c>
      <c r="F38" s="23">
        <v>825</v>
      </c>
      <c r="G38" s="145">
        <v>0</v>
      </c>
      <c r="H38" s="145">
        <v>0</v>
      </c>
      <c r="I38" s="23">
        <f t="shared" si="4"/>
        <v>9</v>
      </c>
      <c r="J38" s="23">
        <f t="shared" si="4"/>
        <v>836</v>
      </c>
      <c r="K38" s="23">
        <v>7</v>
      </c>
      <c r="L38" s="23">
        <v>527</v>
      </c>
      <c r="M38" s="23">
        <v>145</v>
      </c>
      <c r="N38" s="23">
        <v>4142</v>
      </c>
      <c r="O38" s="23">
        <f t="shared" si="5"/>
        <v>161</v>
      </c>
      <c r="P38" s="23">
        <f t="shared" si="5"/>
        <v>5505</v>
      </c>
    </row>
    <row r="39" spans="1:16" ht="15.75" x14ac:dyDescent="0.25">
      <c r="A39" s="82">
        <v>27</v>
      </c>
      <c r="B39" s="134" t="s">
        <v>42</v>
      </c>
      <c r="C39" s="23">
        <v>0</v>
      </c>
      <c r="D39" s="23">
        <v>0</v>
      </c>
      <c r="E39" s="23">
        <v>6</v>
      </c>
      <c r="F39" s="23">
        <v>0</v>
      </c>
      <c r="G39" s="145">
        <v>0</v>
      </c>
      <c r="H39" s="145">
        <v>0</v>
      </c>
      <c r="I39" s="23">
        <f t="shared" si="4"/>
        <v>6</v>
      </c>
      <c r="J39" s="23">
        <f t="shared" si="4"/>
        <v>0</v>
      </c>
      <c r="K39" s="23">
        <v>0</v>
      </c>
      <c r="L39" s="23">
        <v>0</v>
      </c>
      <c r="M39" s="23">
        <v>0</v>
      </c>
      <c r="N39" s="23">
        <v>0</v>
      </c>
      <c r="O39" s="23">
        <f t="shared" si="5"/>
        <v>6</v>
      </c>
      <c r="P39" s="23">
        <f t="shared" si="5"/>
        <v>0</v>
      </c>
    </row>
    <row r="40" spans="1:16" ht="15.75" x14ac:dyDescent="0.25">
      <c r="A40" s="82">
        <v>28</v>
      </c>
      <c r="B40" s="134" t="s">
        <v>43</v>
      </c>
      <c r="C40" s="23">
        <v>144</v>
      </c>
      <c r="D40" s="23">
        <v>1066</v>
      </c>
      <c r="E40" s="23">
        <v>26051</v>
      </c>
      <c r="F40" s="23">
        <v>75100</v>
      </c>
      <c r="G40" s="145">
        <v>0</v>
      </c>
      <c r="H40" s="145">
        <v>0</v>
      </c>
      <c r="I40" s="23">
        <f t="shared" si="4"/>
        <v>26195</v>
      </c>
      <c r="J40" s="23">
        <f t="shared" si="4"/>
        <v>76166</v>
      </c>
      <c r="K40" s="23">
        <v>25</v>
      </c>
      <c r="L40" s="23">
        <v>1349</v>
      </c>
      <c r="M40" s="23">
        <v>1747</v>
      </c>
      <c r="N40" s="23">
        <v>392489</v>
      </c>
      <c r="O40" s="23">
        <f t="shared" si="5"/>
        <v>27967</v>
      </c>
      <c r="P40" s="23">
        <f t="shared" si="5"/>
        <v>470004</v>
      </c>
    </row>
    <row r="41" spans="1:16" ht="15.75" x14ac:dyDescent="0.25">
      <c r="A41" s="82">
        <v>29</v>
      </c>
      <c r="B41" s="134" t="s">
        <v>44</v>
      </c>
      <c r="C41" s="23">
        <v>6546</v>
      </c>
      <c r="D41" s="23">
        <v>8374</v>
      </c>
      <c r="E41" s="23">
        <v>0</v>
      </c>
      <c r="F41" s="23">
        <v>0</v>
      </c>
      <c r="G41" s="145">
        <v>0</v>
      </c>
      <c r="H41" s="145">
        <v>0</v>
      </c>
      <c r="I41" s="23">
        <f t="shared" si="4"/>
        <v>6546</v>
      </c>
      <c r="J41" s="23">
        <f t="shared" si="4"/>
        <v>8374</v>
      </c>
      <c r="K41" s="23">
        <v>0</v>
      </c>
      <c r="L41" s="23">
        <v>0</v>
      </c>
      <c r="M41" s="23">
        <v>21</v>
      </c>
      <c r="N41" s="23">
        <v>12201</v>
      </c>
      <c r="O41" s="23">
        <f t="shared" si="5"/>
        <v>6567</v>
      </c>
      <c r="P41" s="23">
        <f t="shared" si="5"/>
        <v>20575</v>
      </c>
    </row>
    <row r="42" spans="1:16" ht="15.75" x14ac:dyDescent="0.25">
      <c r="A42" s="82">
        <v>30</v>
      </c>
      <c r="B42" s="134" t="s">
        <v>45</v>
      </c>
      <c r="C42" s="23">
        <v>1772</v>
      </c>
      <c r="D42" s="23">
        <v>2343</v>
      </c>
      <c r="E42" s="23">
        <v>124397</v>
      </c>
      <c r="F42" s="23">
        <v>84534</v>
      </c>
      <c r="G42" s="145">
        <v>0</v>
      </c>
      <c r="H42" s="145">
        <v>0</v>
      </c>
      <c r="I42" s="23">
        <f t="shared" si="4"/>
        <v>126169</v>
      </c>
      <c r="J42" s="23">
        <f t="shared" si="4"/>
        <v>86877</v>
      </c>
      <c r="K42" s="23">
        <v>0</v>
      </c>
      <c r="L42" s="23">
        <v>0</v>
      </c>
      <c r="M42" s="23">
        <v>11</v>
      </c>
      <c r="N42" s="23">
        <v>55</v>
      </c>
      <c r="O42" s="23">
        <f t="shared" si="5"/>
        <v>126180</v>
      </c>
      <c r="P42" s="23">
        <f t="shared" si="5"/>
        <v>86932</v>
      </c>
    </row>
    <row r="43" spans="1:16" ht="15.75" x14ac:dyDescent="0.25">
      <c r="A43" s="82">
        <v>31</v>
      </c>
      <c r="B43" s="134" t="s">
        <v>46</v>
      </c>
      <c r="C43" s="23">
        <v>111</v>
      </c>
      <c r="D43" s="23">
        <v>250</v>
      </c>
      <c r="E43" s="23">
        <v>0</v>
      </c>
      <c r="F43" s="23">
        <v>0</v>
      </c>
      <c r="G43" s="145">
        <v>0</v>
      </c>
      <c r="H43" s="145">
        <v>0</v>
      </c>
      <c r="I43" s="23">
        <f t="shared" si="4"/>
        <v>111</v>
      </c>
      <c r="J43" s="23">
        <f t="shared" si="4"/>
        <v>250</v>
      </c>
      <c r="K43" s="23">
        <v>0</v>
      </c>
      <c r="L43" s="23">
        <v>0</v>
      </c>
      <c r="M43" s="23">
        <v>0</v>
      </c>
      <c r="N43" s="23">
        <v>0</v>
      </c>
      <c r="O43" s="23">
        <f t="shared" si="5"/>
        <v>111</v>
      </c>
      <c r="P43" s="23">
        <f t="shared" si="5"/>
        <v>250</v>
      </c>
    </row>
    <row r="44" spans="1:16" ht="15.75" x14ac:dyDescent="0.25">
      <c r="A44" s="82">
        <v>32</v>
      </c>
      <c r="B44" s="134" t="s">
        <v>47</v>
      </c>
      <c r="C44" s="23">
        <v>0</v>
      </c>
      <c r="D44" s="23">
        <v>0</v>
      </c>
      <c r="E44" s="23">
        <v>0</v>
      </c>
      <c r="F44" s="23">
        <v>0</v>
      </c>
      <c r="G44" s="145">
        <v>0</v>
      </c>
      <c r="H44" s="145">
        <v>0</v>
      </c>
      <c r="I44" s="23">
        <f t="shared" si="4"/>
        <v>0</v>
      </c>
      <c r="J44" s="23">
        <f t="shared" si="4"/>
        <v>0</v>
      </c>
      <c r="K44" s="23">
        <v>0</v>
      </c>
      <c r="L44" s="23">
        <v>0</v>
      </c>
      <c r="M44" s="23">
        <v>0</v>
      </c>
      <c r="N44" s="23">
        <v>0</v>
      </c>
      <c r="O44" s="23">
        <f t="shared" si="5"/>
        <v>0</v>
      </c>
      <c r="P44" s="23">
        <f t="shared" si="5"/>
        <v>0</v>
      </c>
    </row>
    <row r="45" spans="1:16" ht="15.75" x14ac:dyDescent="0.25">
      <c r="A45" s="82">
        <v>33</v>
      </c>
      <c r="B45" s="134" t="s">
        <v>48</v>
      </c>
      <c r="C45" s="23">
        <v>9108</v>
      </c>
      <c r="D45" s="23">
        <v>36916</v>
      </c>
      <c r="E45" s="23">
        <v>26959</v>
      </c>
      <c r="F45" s="23">
        <v>27101</v>
      </c>
      <c r="G45" s="145">
        <v>0</v>
      </c>
      <c r="H45" s="145">
        <v>0</v>
      </c>
      <c r="I45" s="23">
        <f t="shared" si="4"/>
        <v>36067</v>
      </c>
      <c r="J45" s="23">
        <f t="shared" si="4"/>
        <v>64017</v>
      </c>
      <c r="K45" s="23">
        <v>2</v>
      </c>
      <c r="L45" s="23">
        <v>505</v>
      </c>
      <c r="M45" s="23">
        <v>345</v>
      </c>
      <c r="N45" s="23">
        <v>99786</v>
      </c>
      <c r="O45" s="23">
        <f t="shared" si="5"/>
        <v>36414</v>
      </c>
      <c r="P45" s="23">
        <f t="shared" si="5"/>
        <v>164308</v>
      </c>
    </row>
    <row r="46" spans="1:16" ht="15.75" x14ac:dyDescent="0.25">
      <c r="A46" s="82">
        <v>34</v>
      </c>
      <c r="B46" s="134" t="s">
        <v>49</v>
      </c>
      <c r="C46" s="23">
        <v>1</v>
      </c>
      <c r="D46" s="23">
        <v>4</v>
      </c>
      <c r="E46" s="23">
        <v>2</v>
      </c>
      <c r="F46" s="23">
        <v>4</v>
      </c>
      <c r="G46" s="145">
        <v>0</v>
      </c>
      <c r="H46" s="145">
        <v>0</v>
      </c>
      <c r="I46" s="23">
        <f t="shared" si="4"/>
        <v>3</v>
      </c>
      <c r="J46" s="23">
        <f t="shared" si="4"/>
        <v>8</v>
      </c>
      <c r="K46" s="23">
        <v>0</v>
      </c>
      <c r="L46" s="23">
        <v>0</v>
      </c>
      <c r="M46" s="23">
        <v>0</v>
      </c>
      <c r="N46" s="23">
        <v>0</v>
      </c>
      <c r="O46" s="23">
        <f t="shared" si="5"/>
        <v>3</v>
      </c>
      <c r="P46" s="23">
        <f t="shared" si="5"/>
        <v>8</v>
      </c>
    </row>
    <row r="47" spans="1:16" ht="15.75" x14ac:dyDescent="0.25">
      <c r="A47" s="27" t="s">
        <v>80</v>
      </c>
      <c r="B47" s="135" t="s">
        <v>26</v>
      </c>
      <c r="C47" s="27">
        <f t="shared" ref="C47:D47" si="6">SUM(C25:C46)</f>
        <v>243429</v>
      </c>
      <c r="D47" s="27">
        <f t="shared" si="6"/>
        <v>727463</v>
      </c>
      <c r="E47" s="27">
        <f>SUM(E25:E46)</f>
        <v>595461</v>
      </c>
      <c r="F47" s="27">
        <f t="shared" ref="F47:P47" si="7">SUM(F25:F46)</f>
        <v>1095347</v>
      </c>
      <c r="G47" s="27">
        <f t="shared" si="7"/>
        <v>6442</v>
      </c>
      <c r="H47" s="27">
        <f t="shared" si="7"/>
        <v>12371</v>
      </c>
      <c r="I47" s="27">
        <f t="shared" si="7"/>
        <v>845332</v>
      </c>
      <c r="J47" s="27">
        <f t="shared" si="7"/>
        <v>1835181</v>
      </c>
      <c r="K47" s="27">
        <f t="shared" si="7"/>
        <v>157</v>
      </c>
      <c r="L47" s="27">
        <f t="shared" si="7"/>
        <v>13091</v>
      </c>
      <c r="M47" s="27">
        <f t="shared" si="7"/>
        <v>18516</v>
      </c>
      <c r="N47" s="27">
        <f t="shared" si="7"/>
        <v>1466427</v>
      </c>
      <c r="O47" s="27">
        <f t="shared" si="7"/>
        <v>864005</v>
      </c>
      <c r="P47" s="27">
        <f t="shared" si="7"/>
        <v>3314699</v>
      </c>
    </row>
    <row r="48" spans="1:16" ht="15.75" x14ac:dyDescent="0.25">
      <c r="A48" s="27"/>
      <c r="B48" s="135" t="s">
        <v>81</v>
      </c>
      <c r="C48" s="27">
        <f t="shared" ref="C48:D48" si="8">C47+C23</f>
        <v>1557771</v>
      </c>
      <c r="D48" s="27">
        <f t="shared" si="8"/>
        <v>4574969</v>
      </c>
      <c r="E48" s="27">
        <f>E47+E23</f>
        <v>977446</v>
      </c>
      <c r="F48" s="27">
        <f t="shared" ref="F48:P48" si="9">F47+F23</f>
        <v>1983093</v>
      </c>
      <c r="G48" s="27">
        <f t="shared" si="9"/>
        <v>216573</v>
      </c>
      <c r="H48" s="27">
        <f t="shared" si="9"/>
        <v>458703</v>
      </c>
      <c r="I48" s="27">
        <f t="shared" si="9"/>
        <v>2751790</v>
      </c>
      <c r="J48" s="27">
        <f t="shared" si="9"/>
        <v>7016765</v>
      </c>
      <c r="K48" s="27">
        <f t="shared" si="9"/>
        <v>4005</v>
      </c>
      <c r="L48" s="27">
        <f t="shared" si="9"/>
        <v>69587</v>
      </c>
      <c r="M48" s="27">
        <f t="shared" si="9"/>
        <v>41218</v>
      </c>
      <c r="N48" s="27">
        <f t="shared" si="9"/>
        <v>2058781</v>
      </c>
      <c r="O48" s="27">
        <f t="shared" si="9"/>
        <v>2797013</v>
      </c>
      <c r="P48" s="27">
        <f t="shared" si="9"/>
        <v>9145133</v>
      </c>
    </row>
    <row r="49" spans="1:16" ht="15.75" x14ac:dyDescent="0.25">
      <c r="A49" s="132" t="s">
        <v>53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</row>
    <row r="50" spans="1:16" ht="15.75" x14ac:dyDescent="0.25">
      <c r="A50" s="82">
        <v>35</v>
      </c>
      <c r="B50" s="134" t="s">
        <v>54</v>
      </c>
      <c r="C50" s="23">
        <v>1156037</v>
      </c>
      <c r="D50" s="23">
        <v>1850222</v>
      </c>
      <c r="E50" s="23">
        <v>91865</v>
      </c>
      <c r="F50" s="23">
        <v>146127</v>
      </c>
      <c r="G50" s="145">
        <v>254026</v>
      </c>
      <c r="H50" s="145">
        <v>324708</v>
      </c>
      <c r="I50" s="23">
        <f>C50+E50+G50</f>
        <v>1501928</v>
      </c>
      <c r="J50" s="23">
        <f>D50+F50+H50</f>
        <v>2321057</v>
      </c>
      <c r="K50" s="23">
        <v>209</v>
      </c>
      <c r="L50" s="23">
        <v>1324</v>
      </c>
      <c r="M50" s="23">
        <v>326</v>
      </c>
      <c r="N50" s="23">
        <v>14532</v>
      </c>
      <c r="O50" s="23">
        <f>I50+K50+M50</f>
        <v>1502463</v>
      </c>
      <c r="P50" s="23">
        <f>J50+L50+N50</f>
        <v>2336913</v>
      </c>
    </row>
    <row r="51" spans="1:16" ht="15.75" x14ac:dyDescent="0.25">
      <c r="A51" s="27" t="s">
        <v>50</v>
      </c>
      <c r="B51" s="135" t="s">
        <v>26</v>
      </c>
      <c r="C51" s="27">
        <f t="shared" ref="C51:P51" si="10">SUM(C50:C50)</f>
        <v>1156037</v>
      </c>
      <c r="D51" s="27">
        <f t="shared" si="10"/>
        <v>1850222</v>
      </c>
      <c r="E51" s="27">
        <f t="shared" si="10"/>
        <v>91865</v>
      </c>
      <c r="F51" s="27">
        <f t="shared" si="10"/>
        <v>146127</v>
      </c>
      <c r="G51" s="27">
        <f t="shared" si="10"/>
        <v>254026</v>
      </c>
      <c r="H51" s="27">
        <f t="shared" si="10"/>
        <v>324708</v>
      </c>
      <c r="I51" s="27">
        <f t="shared" si="10"/>
        <v>1501928</v>
      </c>
      <c r="J51" s="27">
        <f t="shared" si="10"/>
        <v>2321057</v>
      </c>
      <c r="K51" s="27">
        <f t="shared" si="10"/>
        <v>209</v>
      </c>
      <c r="L51" s="27">
        <f t="shared" si="10"/>
        <v>1324</v>
      </c>
      <c r="M51" s="27">
        <f t="shared" si="10"/>
        <v>326</v>
      </c>
      <c r="N51" s="27">
        <f t="shared" si="10"/>
        <v>14532</v>
      </c>
      <c r="O51" s="27">
        <f t="shared" si="10"/>
        <v>1502463</v>
      </c>
      <c r="P51" s="27">
        <f t="shared" si="10"/>
        <v>2336913</v>
      </c>
    </row>
    <row r="52" spans="1:16" ht="15.75" x14ac:dyDescent="0.25">
      <c r="A52" s="132" t="s">
        <v>56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</row>
    <row r="53" spans="1:16" ht="15.75" x14ac:dyDescent="0.25">
      <c r="A53" s="82">
        <v>36</v>
      </c>
      <c r="B53" s="134" t="s">
        <v>57</v>
      </c>
      <c r="C53" s="23">
        <v>3097939</v>
      </c>
      <c r="D53" s="23">
        <v>1816799</v>
      </c>
      <c r="E53" s="23">
        <v>97091</v>
      </c>
      <c r="F53" s="23">
        <v>18351</v>
      </c>
      <c r="G53" s="145">
        <v>828</v>
      </c>
      <c r="H53" s="145">
        <v>797</v>
      </c>
      <c r="I53" s="23">
        <f t="shared" ref="I53:J54" si="11">C53+E53+G53</f>
        <v>3195858</v>
      </c>
      <c r="J53" s="23">
        <f t="shared" si="11"/>
        <v>1835947</v>
      </c>
      <c r="K53" s="23">
        <v>80</v>
      </c>
      <c r="L53" s="23">
        <v>0</v>
      </c>
      <c r="M53" s="23">
        <v>35439</v>
      </c>
      <c r="N53" s="23">
        <v>2553</v>
      </c>
      <c r="O53" s="23">
        <f t="shared" ref="O53:P54" si="12">I53+K53+M53</f>
        <v>3231377</v>
      </c>
      <c r="P53" s="23">
        <f t="shared" si="12"/>
        <v>1838500</v>
      </c>
    </row>
    <row r="54" spans="1:16" ht="15.75" x14ac:dyDescent="0.25">
      <c r="A54" s="82">
        <v>37</v>
      </c>
      <c r="B54" s="134" t="s">
        <v>58</v>
      </c>
      <c r="C54" s="23">
        <v>0</v>
      </c>
      <c r="D54" s="23">
        <v>0</v>
      </c>
      <c r="E54" s="23">
        <v>773</v>
      </c>
      <c r="F54" s="23">
        <v>2073</v>
      </c>
      <c r="G54" s="145">
        <v>0</v>
      </c>
      <c r="H54" s="145">
        <v>0</v>
      </c>
      <c r="I54" s="23">
        <f t="shared" si="11"/>
        <v>773</v>
      </c>
      <c r="J54" s="23">
        <f t="shared" si="11"/>
        <v>2073</v>
      </c>
      <c r="K54" s="23">
        <v>2071</v>
      </c>
      <c r="L54" s="23">
        <v>6506</v>
      </c>
      <c r="M54" s="23">
        <v>5</v>
      </c>
      <c r="N54" s="23">
        <v>2</v>
      </c>
      <c r="O54" s="23">
        <f t="shared" si="12"/>
        <v>2849</v>
      </c>
      <c r="P54" s="23">
        <f t="shared" si="12"/>
        <v>8581</v>
      </c>
    </row>
    <row r="55" spans="1:16" ht="15.75" x14ac:dyDescent="0.25">
      <c r="A55" s="27" t="s">
        <v>51</v>
      </c>
      <c r="B55" s="135" t="s">
        <v>26</v>
      </c>
      <c r="C55" s="27">
        <f t="shared" ref="C55:D55" si="13">SUM(C53:C54)</f>
        <v>3097939</v>
      </c>
      <c r="D55" s="27">
        <f t="shared" si="13"/>
        <v>1816799</v>
      </c>
      <c r="E55" s="27">
        <f>SUM(E53:E54)</f>
        <v>97864</v>
      </c>
      <c r="F55" s="27">
        <f>SUM(F53:F54)</f>
        <v>20424</v>
      </c>
      <c r="G55" s="27">
        <f t="shared" ref="G55:P55" si="14">SUM(G53:G54)</f>
        <v>828</v>
      </c>
      <c r="H55" s="27">
        <f t="shared" si="14"/>
        <v>797</v>
      </c>
      <c r="I55" s="27">
        <f>SUM(I53:I54)</f>
        <v>3196631</v>
      </c>
      <c r="J55" s="27">
        <f t="shared" si="14"/>
        <v>1838020</v>
      </c>
      <c r="K55" s="27">
        <f t="shared" si="14"/>
        <v>2151</v>
      </c>
      <c r="L55" s="27">
        <f t="shared" si="14"/>
        <v>6506</v>
      </c>
      <c r="M55" s="27">
        <f t="shared" si="14"/>
        <v>35444</v>
      </c>
      <c r="N55" s="27">
        <f t="shared" si="14"/>
        <v>2555</v>
      </c>
      <c r="O55" s="27">
        <f t="shared" si="14"/>
        <v>3234226</v>
      </c>
      <c r="P55" s="27">
        <f t="shared" si="14"/>
        <v>1847081</v>
      </c>
    </row>
    <row r="56" spans="1:16" ht="15.75" x14ac:dyDescent="0.25">
      <c r="A56" s="132" t="s">
        <v>82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</row>
    <row r="57" spans="1:16" ht="15.75" x14ac:dyDescent="0.25">
      <c r="A57" s="82">
        <v>38</v>
      </c>
      <c r="B57" s="134" t="s">
        <v>61</v>
      </c>
      <c r="C57" s="23">
        <v>0</v>
      </c>
      <c r="D57" s="23">
        <v>0</v>
      </c>
      <c r="E57" s="23">
        <v>71119</v>
      </c>
      <c r="F57" s="23">
        <v>164959</v>
      </c>
      <c r="G57" s="145">
        <v>0</v>
      </c>
      <c r="H57" s="145">
        <v>0</v>
      </c>
      <c r="I57" s="23">
        <f t="shared" ref="I57:J65" si="15">C57+E57+G57</f>
        <v>71119</v>
      </c>
      <c r="J57" s="23">
        <f t="shared" si="15"/>
        <v>164959</v>
      </c>
      <c r="K57" s="23">
        <v>42</v>
      </c>
      <c r="L57" s="23">
        <v>21784</v>
      </c>
      <c r="M57" s="23">
        <v>93</v>
      </c>
      <c r="N57" s="23">
        <v>11152</v>
      </c>
      <c r="O57" s="23">
        <f t="shared" ref="O57:P65" si="16">I57+K57+M57</f>
        <v>71254</v>
      </c>
      <c r="P57" s="23">
        <f t="shared" si="16"/>
        <v>197895</v>
      </c>
    </row>
    <row r="58" spans="1:16" ht="15.75" x14ac:dyDescent="0.25">
      <c r="A58" s="82">
        <v>39</v>
      </c>
      <c r="B58" s="134" t="s">
        <v>62</v>
      </c>
      <c r="C58" s="23">
        <v>0</v>
      </c>
      <c r="D58" s="23">
        <v>0</v>
      </c>
      <c r="E58" s="23">
        <v>9594</v>
      </c>
      <c r="F58" s="23">
        <v>7272</v>
      </c>
      <c r="G58" s="145">
        <v>0</v>
      </c>
      <c r="H58" s="145">
        <v>0</v>
      </c>
      <c r="I58" s="23">
        <f t="shared" si="15"/>
        <v>9594</v>
      </c>
      <c r="J58" s="23">
        <f t="shared" si="15"/>
        <v>7272</v>
      </c>
      <c r="K58" s="23">
        <v>0</v>
      </c>
      <c r="L58" s="23">
        <v>0</v>
      </c>
      <c r="M58" s="23">
        <v>0</v>
      </c>
      <c r="N58" s="23">
        <v>0</v>
      </c>
      <c r="O58" s="23">
        <f t="shared" si="16"/>
        <v>9594</v>
      </c>
      <c r="P58" s="23">
        <f t="shared" si="16"/>
        <v>7272</v>
      </c>
    </row>
    <row r="59" spans="1:16" ht="15.75" x14ac:dyDescent="0.25">
      <c r="A59" s="82">
        <v>40</v>
      </c>
      <c r="B59" s="134" t="s">
        <v>63</v>
      </c>
      <c r="C59" s="23">
        <v>0</v>
      </c>
      <c r="D59" s="23">
        <v>0</v>
      </c>
      <c r="E59" s="23">
        <v>19195</v>
      </c>
      <c r="F59" s="23">
        <v>16188</v>
      </c>
      <c r="G59" s="145">
        <v>0</v>
      </c>
      <c r="H59" s="145">
        <v>0</v>
      </c>
      <c r="I59" s="23">
        <f t="shared" si="15"/>
        <v>19195</v>
      </c>
      <c r="J59" s="23">
        <f t="shared" si="15"/>
        <v>16188</v>
      </c>
      <c r="K59" s="23">
        <v>0</v>
      </c>
      <c r="L59" s="23">
        <v>0</v>
      </c>
      <c r="M59" s="23">
        <v>0</v>
      </c>
      <c r="N59" s="23">
        <v>0</v>
      </c>
      <c r="O59" s="23">
        <f t="shared" si="16"/>
        <v>19195</v>
      </c>
      <c r="P59" s="23">
        <f t="shared" si="16"/>
        <v>16188</v>
      </c>
    </row>
    <row r="60" spans="1:16" ht="15.75" x14ac:dyDescent="0.25">
      <c r="A60" s="82">
        <v>41</v>
      </c>
      <c r="B60" s="134" t="s">
        <v>64</v>
      </c>
      <c r="C60" s="23">
        <v>263</v>
      </c>
      <c r="D60" s="23">
        <v>1731</v>
      </c>
      <c r="E60" s="23">
        <v>31332</v>
      </c>
      <c r="F60" s="23">
        <v>24981</v>
      </c>
      <c r="G60" s="145">
        <v>0</v>
      </c>
      <c r="H60" s="145">
        <v>0</v>
      </c>
      <c r="I60" s="23">
        <f t="shared" si="15"/>
        <v>31595</v>
      </c>
      <c r="J60" s="23">
        <f t="shared" si="15"/>
        <v>26712</v>
      </c>
      <c r="K60" s="23">
        <v>0</v>
      </c>
      <c r="L60" s="23">
        <v>0</v>
      </c>
      <c r="M60" s="23">
        <v>0</v>
      </c>
      <c r="N60" s="23">
        <v>0</v>
      </c>
      <c r="O60" s="23">
        <f t="shared" si="16"/>
        <v>31595</v>
      </c>
      <c r="P60" s="23">
        <f t="shared" si="16"/>
        <v>26712</v>
      </c>
    </row>
    <row r="61" spans="1:16" ht="15.75" x14ac:dyDescent="0.25">
      <c r="A61" s="82">
        <v>42</v>
      </c>
      <c r="B61" s="134" t="s">
        <v>65</v>
      </c>
      <c r="C61" s="23">
        <v>0</v>
      </c>
      <c r="D61" s="23">
        <v>0</v>
      </c>
      <c r="E61" s="23">
        <v>7367</v>
      </c>
      <c r="F61" s="23">
        <v>3994</v>
      </c>
      <c r="G61" s="145">
        <v>0</v>
      </c>
      <c r="H61" s="145">
        <v>0</v>
      </c>
      <c r="I61" s="23">
        <f t="shared" si="15"/>
        <v>7367</v>
      </c>
      <c r="J61" s="23">
        <f t="shared" si="15"/>
        <v>3994</v>
      </c>
      <c r="K61" s="23">
        <v>0</v>
      </c>
      <c r="L61" s="23">
        <v>0</v>
      </c>
      <c r="M61" s="23">
        <v>0</v>
      </c>
      <c r="N61" s="23">
        <v>0</v>
      </c>
      <c r="O61" s="23">
        <f t="shared" si="16"/>
        <v>7367</v>
      </c>
      <c r="P61" s="23">
        <f t="shared" si="16"/>
        <v>3994</v>
      </c>
    </row>
    <row r="62" spans="1:16" ht="15.75" x14ac:dyDescent="0.25">
      <c r="A62" s="82">
        <v>43</v>
      </c>
      <c r="B62" s="134" t="s">
        <v>66</v>
      </c>
      <c r="C62" s="23">
        <v>62</v>
      </c>
      <c r="D62" s="23">
        <v>513</v>
      </c>
      <c r="E62" s="23">
        <v>1</v>
      </c>
      <c r="F62" s="23">
        <v>3</v>
      </c>
      <c r="G62" s="145">
        <v>0</v>
      </c>
      <c r="H62" s="145">
        <v>0</v>
      </c>
      <c r="I62" s="23">
        <f t="shared" si="15"/>
        <v>63</v>
      </c>
      <c r="J62" s="23">
        <f t="shared" si="15"/>
        <v>516</v>
      </c>
      <c r="K62" s="23">
        <v>0</v>
      </c>
      <c r="L62" s="23">
        <v>0</v>
      </c>
      <c r="M62" s="23">
        <v>0</v>
      </c>
      <c r="N62" s="23">
        <v>0</v>
      </c>
      <c r="O62" s="23">
        <f t="shared" si="16"/>
        <v>63</v>
      </c>
      <c r="P62" s="23">
        <f t="shared" si="16"/>
        <v>516</v>
      </c>
    </row>
    <row r="63" spans="1:16" ht="15.75" x14ac:dyDescent="0.25">
      <c r="A63" s="82">
        <v>44</v>
      </c>
      <c r="B63" s="134" t="s">
        <v>67</v>
      </c>
      <c r="C63" s="23">
        <v>0</v>
      </c>
      <c r="D63" s="23">
        <v>0</v>
      </c>
      <c r="E63" s="23">
        <v>2558</v>
      </c>
      <c r="F63" s="23">
        <v>1647</v>
      </c>
      <c r="G63" s="145">
        <v>0</v>
      </c>
      <c r="H63" s="145">
        <v>0</v>
      </c>
      <c r="I63" s="23">
        <f t="shared" si="15"/>
        <v>2558</v>
      </c>
      <c r="J63" s="23">
        <f t="shared" si="15"/>
        <v>1647</v>
      </c>
      <c r="K63" s="23">
        <v>0</v>
      </c>
      <c r="L63" s="23">
        <v>0</v>
      </c>
      <c r="M63" s="23">
        <v>3101</v>
      </c>
      <c r="N63" s="23">
        <v>2248</v>
      </c>
      <c r="O63" s="23">
        <f t="shared" si="16"/>
        <v>5659</v>
      </c>
      <c r="P63" s="23">
        <f t="shared" si="16"/>
        <v>3895</v>
      </c>
    </row>
    <row r="64" spans="1:16" ht="15.75" x14ac:dyDescent="0.25">
      <c r="A64" s="82">
        <v>45</v>
      </c>
      <c r="B64" s="134" t="s">
        <v>69</v>
      </c>
      <c r="C64" s="23">
        <v>0</v>
      </c>
      <c r="D64" s="23">
        <v>0</v>
      </c>
      <c r="E64" s="23">
        <v>1561</v>
      </c>
      <c r="F64" s="23">
        <v>1289</v>
      </c>
      <c r="G64" s="145">
        <v>0</v>
      </c>
      <c r="H64" s="145">
        <v>0</v>
      </c>
      <c r="I64" s="23">
        <f t="shared" si="15"/>
        <v>1561</v>
      </c>
      <c r="J64" s="23">
        <f t="shared" si="15"/>
        <v>1289</v>
      </c>
      <c r="K64" s="23">
        <v>0</v>
      </c>
      <c r="L64" s="23">
        <v>0</v>
      </c>
      <c r="M64" s="23">
        <v>0</v>
      </c>
      <c r="N64" s="23">
        <v>0</v>
      </c>
      <c r="O64" s="23">
        <f t="shared" si="16"/>
        <v>1561</v>
      </c>
      <c r="P64" s="23">
        <f t="shared" si="16"/>
        <v>1289</v>
      </c>
    </row>
    <row r="65" spans="1:16" ht="15.75" x14ac:dyDescent="0.25">
      <c r="A65" s="82">
        <v>46</v>
      </c>
      <c r="B65" s="134" t="s">
        <v>70</v>
      </c>
      <c r="C65" s="23">
        <v>0</v>
      </c>
      <c r="D65" s="23">
        <v>0</v>
      </c>
      <c r="E65" s="23">
        <v>26237</v>
      </c>
      <c r="F65" s="23">
        <v>16159</v>
      </c>
      <c r="G65" s="145">
        <v>0</v>
      </c>
      <c r="H65" s="145">
        <v>0</v>
      </c>
      <c r="I65" s="23">
        <f t="shared" si="15"/>
        <v>26237</v>
      </c>
      <c r="J65" s="23">
        <f t="shared" si="15"/>
        <v>16159</v>
      </c>
      <c r="K65" s="23">
        <v>32</v>
      </c>
      <c r="L65" s="23">
        <v>20</v>
      </c>
      <c r="M65" s="23">
        <v>348</v>
      </c>
      <c r="N65" s="23">
        <v>222</v>
      </c>
      <c r="O65" s="23">
        <f t="shared" si="16"/>
        <v>26617</v>
      </c>
      <c r="P65" s="23">
        <f t="shared" si="16"/>
        <v>16401</v>
      </c>
    </row>
    <row r="66" spans="1:16" ht="15.75" x14ac:dyDescent="0.25">
      <c r="A66" s="27" t="s">
        <v>55</v>
      </c>
      <c r="B66" s="135" t="s">
        <v>26</v>
      </c>
      <c r="C66" s="27">
        <f t="shared" ref="C66" si="17">SUM(C57:C65)</f>
        <v>325</v>
      </c>
      <c r="D66" s="27">
        <f>SUM(D57:D65)</f>
        <v>2244</v>
      </c>
      <c r="E66" s="27">
        <f>SUM(E57:E65)</f>
        <v>168964</v>
      </c>
      <c r="F66" s="27">
        <f>SUM(F57:F65)</f>
        <v>236492</v>
      </c>
      <c r="G66" s="27">
        <f t="shared" ref="G66:P66" si="18">SUM(G57:G65)</f>
        <v>0</v>
      </c>
      <c r="H66" s="27">
        <f t="shared" si="18"/>
        <v>0</v>
      </c>
      <c r="I66" s="27">
        <f>SUM(I57:I65)</f>
        <v>169289</v>
      </c>
      <c r="J66" s="27">
        <f>SUM(J57:J65)</f>
        <v>238736</v>
      </c>
      <c r="K66" s="27">
        <f t="shared" si="18"/>
        <v>74</v>
      </c>
      <c r="L66" s="27">
        <f t="shared" si="18"/>
        <v>21804</v>
      </c>
      <c r="M66" s="27">
        <f t="shared" si="18"/>
        <v>3542</v>
      </c>
      <c r="N66" s="27">
        <f t="shared" si="18"/>
        <v>13622</v>
      </c>
      <c r="O66" s="27">
        <f>SUM(O57:O65)</f>
        <v>172905</v>
      </c>
      <c r="P66" s="27">
        <f t="shared" si="18"/>
        <v>274162</v>
      </c>
    </row>
    <row r="67" spans="1:16" ht="15.75" x14ac:dyDescent="0.25">
      <c r="A67" s="132" t="s">
        <v>72</v>
      </c>
      <c r="B67" s="132"/>
      <c r="C67" s="27">
        <f t="shared" ref="C67:P67" si="19">C66+C55+C51+C48</f>
        <v>5812072</v>
      </c>
      <c r="D67" s="27">
        <f t="shared" si="19"/>
        <v>8244234</v>
      </c>
      <c r="E67" s="27">
        <f t="shared" si="19"/>
        <v>1336139</v>
      </c>
      <c r="F67" s="27">
        <f t="shared" si="19"/>
        <v>2386136</v>
      </c>
      <c r="G67" s="27">
        <f t="shared" si="19"/>
        <v>471427</v>
      </c>
      <c r="H67" s="27">
        <f t="shared" si="19"/>
        <v>784208</v>
      </c>
      <c r="I67" s="27">
        <f>C67+E67+G67</f>
        <v>7619638</v>
      </c>
      <c r="J67" s="27">
        <f>D67+F67+H67</f>
        <v>11414578</v>
      </c>
      <c r="K67" s="27">
        <f t="shared" si="19"/>
        <v>6439</v>
      </c>
      <c r="L67" s="27">
        <f t="shared" si="19"/>
        <v>99221</v>
      </c>
      <c r="M67" s="27">
        <f t="shared" si="19"/>
        <v>80530</v>
      </c>
      <c r="N67" s="27">
        <f t="shared" si="19"/>
        <v>2089490</v>
      </c>
      <c r="O67" s="27">
        <f>O66+O55+O51+O48</f>
        <v>7706607</v>
      </c>
      <c r="P67" s="27">
        <f t="shared" si="19"/>
        <v>13603289</v>
      </c>
    </row>
  </sheetData>
  <mergeCells count="21">
    <mergeCell ref="A10:P10"/>
    <mergeCell ref="A1:P1"/>
    <mergeCell ref="A2:P2"/>
    <mergeCell ref="A3:P3"/>
    <mergeCell ref="A4:P4"/>
    <mergeCell ref="A6:A9"/>
    <mergeCell ref="B6:B9"/>
    <mergeCell ref="C6:P6"/>
    <mergeCell ref="C7:H7"/>
    <mergeCell ref="I7:J8"/>
    <mergeCell ref="K7:L8"/>
    <mergeCell ref="M7:N8"/>
    <mergeCell ref="O7:P8"/>
    <mergeCell ref="C8:D8"/>
    <mergeCell ref="E8:F8"/>
    <mergeCell ref="G8:H8"/>
    <mergeCell ref="A24:P24"/>
    <mergeCell ref="A49:P49"/>
    <mergeCell ref="A52:P52"/>
    <mergeCell ref="A56:P56"/>
    <mergeCell ref="A67:B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3584C-4ABE-4EE3-8A47-2562C872340E}">
  <dimension ref="A1:L67"/>
  <sheetViews>
    <sheetView topLeftCell="A37" workbookViewId="0">
      <selection activeCell="G7" sqref="G7:H8"/>
    </sheetView>
  </sheetViews>
  <sheetFormatPr defaultRowHeight="15" x14ac:dyDescent="0.25"/>
  <cols>
    <col min="2" max="2" width="37.28515625" bestFit="1" customWidth="1"/>
    <col min="12" max="12" width="10.140625" bestFit="1" customWidth="1"/>
  </cols>
  <sheetData>
    <row r="1" spans="1:12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x14ac:dyDescent="0.25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x14ac:dyDescent="0.25">
      <c r="A3" s="147" t="s">
        <v>181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 x14ac:dyDescent="0.25">
      <c r="A4" s="146" t="s">
        <v>275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A5" s="148"/>
      <c r="B5" s="148"/>
      <c r="C5" s="148"/>
      <c r="D5" s="148"/>
      <c r="E5" s="148"/>
      <c r="F5" s="148"/>
      <c r="G5" s="148"/>
      <c r="H5" s="107" t="s">
        <v>189</v>
      </c>
      <c r="I5" s="107"/>
      <c r="J5" s="148"/>
      <c r="K5" s="149" t="s">
        <v>202</v>
      </c>
      <c r="L5" s="148"/>
    </row>
    <row r="6" spans="1:12" x14ac:dyDescent="0.25">
      <c r="A6" s="150" t="s">
        <v>4</v>
      </c>
      <c r="B6" s="151" t="s">
        <v>5</v>
      </c>
      <c r="C6" s="150" t="s">
        <v>183</v>
      </c>
      <c r="D6" s="150"/>
      <c r="E6" s="150"/>
      <c r="F6" s="150"/>
      <c r="G6" s="150"/>
      <c r="H6" s="150"/>
      <c r="I6" s="150"/>
      <c r="J6" s="150"/>
      <c r="K6" s="150"/>
      <c r="L6" s="150"/>
    </row>
    <row r="7" spans="1:12" ht="15" customHeight="1" x14ac:dyDescent="0.25">
      <c r="A7" s="150"/>
      <c r="B7" s="151"/>
      <c r="C7" s="152" t="s">
        <v>191</v>
      </c>
      <c r="D7" s="152"/>
      <c r="E7" s="152" t="s">
        <v>192</v>
      </c>
      <c r="F7" s="152"/>
      <c r="G7" s="152" t="s">
        <v>164</v>
      </c>
      <c r="H7" s="152"/>
      <c r="I7" s="152" t="s">
        <v>165</v>
      </c>
      <c r="J7" s="152"/>
      <c r="K7" s="152" t="s">
        <v>166</v>
      </c>
      <c r="L7" s="152"/>
    </row>
    <row r="8" spans="1:12" x14ac:dyDescent="0.25">
      <c r="A8" s="150"/>
      <c r="B8" s="151"/>
      <c r="C8" s="152"/>
      <c r="D8" s="152"/>
      <c r="E8" s="152"/>
      <c r="F8" s="152"/>
      <c r="G8" s="152"/>
      <c r="H8" s="152"/>
      <c r="I8" s="152"/>
      <c r="J8" s="152"/>
      <c r="K8" s="152"/>
      <c r="L8" s="152"/>
    </row>
    <row r="9" spans="1:12" x14ac:dyDescent="0.25">
      <c r="A9" s="150"/>
      <c r="B9" s="151"/>
      <c r="C9" s="153" t="s">
        <v>138</v>
      </c>
      <c r="D9" s="153" t="s">
        <v>139</v>
      </c>
      <c r="E9" s="153" t="s">
        <v>138</v>
      </c>
      <c r="F9" s="153" t="s">
        <v>139</v>
      </c>
      <c r="G9" s="153" t="s">
        <v>138</v>
      </c>
      <c r="H9" s="153" t="s">
        <v>139</v>
      </c>
      <c r="I9" s="153" t="s">
        <v>138</v>
      </c>
      <c r="J9" s="153" t="s">
        <v>139</v>
      </c>
      <c r="K9" s="153" t="s">
        <v>138</v>
      </c>
      <c r="L9" s="153" t="s">
        <v>139</v>
      </c>
    </row>
    <row r="10" spans="1:12" x14ac:dyDescent="0.25">
      <c r="A10" s="154" t="s">
        <v>188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</row>
    <row r="11" spans="1:12" x14ac:dyDescent="0.25">
      <c r="A11" s="33">
        <v>1</v>
      </c>
      <c r="B11" s="155" t="s">
        <v>13</v>
      </c>
      <c r="C11" s="117">
        <v>65994</v>
      </c>
      <c r="D11" s="117">
        <v>764033</v>
      </c>
      <c r="E11" s="117">
        <v>1153</v>
      </c>
      <c r="F11" s="117">
        <v>278554</v>
      </c>
      <c r="G11" s="117">
        <v>0</v>
      </c>
      <c r="H11" s="117">
        <v>0</v>
      </c>
      <c r="I11" s="117">
        <v>254</v>
      </c>
      <c r="J11" s="117">
        <v>171622</v>
      </c>
      <c r="K11" s="117">
        <f>+C11+E11+G11+I11</f>
        <v>67401</v>
      </c>
      <c r="L11" s="117">
        <f>+D11+F11+H11+J11</f>
        <v>1214209</v>
      </c>
    </row>
    <row r="12" spans="1:12" x14ac:dyDescent="0.25">
      <c r="A12" s="33">
        <v>2</v>
      </c>
      <c r="B12" s="155" t="s">
        <v>14</v>
      </c>
      <c r="C12" s="117">
        <v>8659</v>
      </c>
      <c r="D12" s="117">
        <v>87521</v>
      </c>
      <c r="E12" s="117">
        <v>335</v>
      </c>
      <c r="F12" s="117">
        <v>65157</v>
      </c>
      <c r="G12" s="117">
        <v>0</v>
      </c>
      <c r="H12" s="117">
        <v>0</v>
      </c>
      <c r="I12" s="117">
        <v>213</v>
      </c>
      <c r="J12" s="117">
        <v>17033</v>
      </c>
      <c r="K12" s="117">
        <f t="shared" ref="K12:L22" si="0">+C12+E12+G12+I12</f>
        <v>9207</v>
      </c>
      <c r="L12" s="117">
        <f t="shared" si="0"/>
        <v>169711</v>
      </c>
    </row>
    <row r="13" spans="1:12" x14ac:dyDescent="0.25">
      <c r="A13" s="33">
        <v>3</v>
      </c>
      <c r="B13" s="155" t="s">
        <v>15</v>
      </c>
      <c r="C13" s="117">
        <v>5420</v>
      </c>
      <c r="D13" s="117">
        <v>24144</v>
      </c>
      <c r="E13" s="117">
        <v>148</v>
      </c>
      <c r="F13" s="117">
        <v>19295</v>
      </c>
      <c r="G13" s="117">
        <v>0</v>
      </c>
      <c r="H13" s="117">
        <v>0</v>
      </c>
      <c r="I13" s="117">
        <v>30</v>
      </c>
      <c r="J13" s="117">
        <v>13656</v>
      </c>
      <c r="K13" s="117">
        <f t="shared" si="0"/>
        <v>5598</v>
      </c>
      <c r="L13" s="117">
        <f t="shared" si="0"/>
        <v>57095</v>
      </c>
    </row>
    <row r="14" spans="1:12" x14ac:dyDescent="0.25">
      <c r="A14" s="33">
        <v>4</v>
      </c>
      <c r="B14" s="155" t="s">
        <v>16</v>
      </c>
      <c r="C14" s="117">
        <v>11038</v>
      </c>
      <c r="D14" s="117">
        <v>180155</v>
      </c>
      <c r="E14" s="117">
        <v>368</v>
      </c>
      <c r="F14" s="117">
        <v>87853</v>
      </c>
      <c r="G14" s="117">
        <v>37</v>
      </c>
      <c r="H14" s="117">
        <v>5201</v>
      </c>
      <c r="I14" s="117">
        <v>28</v>
      </c>
      <c r="J14" s="117">
        <v>23707</v>
      </c>
      <c r="K14" s="117">
        <f t="shared" si="0"/>
        <v>11471</v>
      </c>
      <c r="L14" s="117">
        <f t="shared" si="0"/>
        <v>296916</v>
      </c>
    </row>
    <row r="15" spans="1:12" x14ac:dyDescent="0.25">
      <c r="A15" s="33">
        <v>5</v>
      </c>
      <c r="B15" s="155" t="s">
        <v>17</v>
      </c>
      <c r="C15" s="117">
        <v>7923</v>
      </c>
      <c r="D15" s="117">
        <v>114298</v>
      </c>
      <c r="E15" s="117">
        <v>385</v>
      </c>
      <c r="F15" s="117">
        <v>44708</v>
      </c>
      <c r="G15" s="117">
        <v>35</v>
      </c>
      <c r="H15" s="117">
        <v>4601</v>
      </c>
      <c r="I15" s="117">
        <v>22</v>
      </c>
      <c r="J15" s="117">
        <v>14412</v>
      </c>
      <c r="K15" s="117">
        <f t="shared" si="0"/>
        <v>8365</v>
      </c>
      <c r="L15" s="117">
        <f t="shared" si="0"/>
        <v>178019</v>
      </c>
    </row>
    <row r="16" spans="1:12" x14ac:dyDescent="0.25">
      <c r="A16" s="33">
        <v>6</v>
      </c>
      <c r="B16" s="155" t="s">
        <v>18</v>
      </c>
      <c r="C16" s="117">
        <v>4204</v>
      </c>
      <c r="D16" s="117">
        <v>67537</v>
      </c>
      <c r="E16" s="117">
        <v>191</v>
      </c>
      <c r="F16" s="117">
        <v>34515</v>
      </c>
      <c r="G16" s="117">
        <v>0</v>
      </c>
      <c r="H16" s="117">
        <v>0</v>
      </c>
      <c r="I16" s="117">
        <v>61</v>
      </c>
      <c r="J16" s="117">
        <v>43858</v>
      </c>
      <c r="K16" s="117">
        <f t="shared" si="0"/>
        <v>4456</v>
      </c>
      <c r="L16" s="117">
        <f t="shared" si="0"/>
        <v>145910</v>
      </c>
    </row>
    <row r="17" spans="1:12" x14ac:dyDescent="0.25">
      <c r="A17" s="33">
        <v>7</v>
      </c>
      <c r="B17" s="155" t="s">
        <v>19</v>
      </c>
      <c r="C17" s="117">
        <v>3284</v>
      </c>
      <c r="D17" s="117">
        <v>22628</v>
      </c>
      <c r="E17" s="117">
        <v>63</v>
      </c>
      <c r="F17" s="117">
        <v>11063</v>
      </c>
      <c r="G17" s="117">
        <v>0</v>
      </c>
      <c r="H17" s="117">
        <v>0</v>
      </c>
      <c r="I17" s="117">
        <v>10</v>
      </c>
      <c r="J17" s="117">
        <v>16740</v>
      </c>
      <c r="K17" s="117">
        <f t="shared" si="0"/>
        <v>3357</v>
      </c>
      <c r="L17" s="117">
        <f t="shared" si="0"/>
        <v>50431</v>
      </c>
    </row>
    <row r="18" spans="1:12" x14ac:dyDescent="0.25">
      <c r="A18" s="33">
        <v>8</v>
      </c>
      <c r="B18" s="155" t="s">
        <v>20</v>
      </c>
      <c r="C18" s="117">
        <v>23385</v>
      </c>
      <c r="D18" s="117">
        <v>545924</v>
      </c>
      <c r="E18" s="117">
        <v>5323</v>
      </c>
      <c r="F18" s="117">
        <v>433995</v>
      </c>
      <c r="G18" s="117">
        <v>0</v>
      </c>
      <c r="H18" s="117">
        <v>0</v>
      </c>
      <c r="I18" s="117">
        <v>284</v>
      </c>
      <c r="J18" s="117">
        <v>218021</v>
      </c>
      <c r="K18" s="117">
        <f t="shared" si="0"/>
        <v>28992</v>
      </c>
      <c r="L18" s="117">
        <f t="shared" si="0"/>
        <v>1197940</v>
      </c>
    </row>
    <row r="19" spans="1:12" x14ac:dyDescent="0.25">
      <c r="A19" s="33">
        <v>9</v>
      </c>
      <c r="B19" s="155" t="s">
        <v>21</v>
      </c>
      <c r="C19" s="117">
        <v>2203</v>
      </c>
      <c r="D19" s="117">
        <v>30947</v>
      </c>
      <c r="E19" s="117">
        <v>33</v>
      </c>
      <c r="F19" s="117">
        <v>9539</v>
      </c>
      <c r="G19" s="117">
        <v>0</v>
      </c>
      <c r="H19" s="117">
        <v>0</v>
      </c>
      <c r="I19" s="117">
        <v>2</v>
      </c>
      <c r="J19" s="117">
        <v>1069</v>
      </c>
      <c r="K19" s="117">
        <f t="shared" si="0"/>
        <v>2238</v>
      </c>
      <c r="L19" s="117">
        <f t="shared" si="0"/>
        <v>41555</v>
      </c>
    </row>
    <row r="20" spans="1:12" x14ac:dyDescent="0.25">
      <c r="A20" s="33">
        <v>10</v>
      </c>
      <c r="B20" s="155" t="s">
        <v>22</v>
      </c>
      <c r="C20" s="117">
        <v>17756</v>
      </c>
      <c r="D20" s="117">
        <v>245706</v>
      </c>
      <c r="E20" s="117">
        <v>1300</v>
      </c>
      <c r="F20" s="117">
        <v>144123</v>
      </c>
      <c r="G20" s="117">
        <v>0</v>
      </c>
      <c r="H20" s="117">
        <v>0</v>
      </c>
      <c r="I20" s="117">
        <v>123</v>
      </c>
      <c r="J20" s="117">
        <v>80019</v>
      </c>
      <c r="K20" s="117">
        <f t="shared" si="0"/>
        <v>19179</v>
      </c>
      <c r="L20" s="117">
        <f t="shared" si="0"/>
        <v>469848</v>
      </c>
    </row>
    <row r="21" spans="1:12" x14ac:dyDescent="0.25">
      <c r="A21" s="33">
        <v>11</v>
      </c>
      <c r="B21" s="155" t="s">
        <v>23</v>
      </c>
      <c r="C21" s="117">
        <v>10715</v>
      </c>
      <c r="D21" s="117">
        <v>181880</v>
      </c>
      <c r="E21" s="117">
        <v>666</v>
      </c>
      <c r="F21" s="117">
        <v>116056</v>
      </c>
      <c r="G21" s="117">
        <v>0</v>
      </c>
      <c r="H21" s="117">
        <v>0</v>
      </c>
      <c r="I21" s="117">
        <v>5</v>
      </c>
      <c r="J21" s="117">
        <v>8694</v>
      </c>
      <c r="K21" s="117">
        <f t="shared" si="0"/>
        <v>11386</v>
      </c>
      <c r="L21" s="117">
        <f t="shared" si="0"/>
        <v>306630</v>
      </c>
    </row>
    <row r="22" spans="1:12" x14ac:dyDescent="0.25">
      <c r="A22" s="33">
        <v>12</v>
      </c>
      <c r="B22" s="155" t="s">
        <v>24</v>
      </c>
      <c r="C22" s="117">
        <v>55999</v>
      </c>
      <c r="D22" s="117">
        <v>1203625</v>
      </c>
      <c r="E22" s="117">
        <v>4782</v>
      </c>
      <c r="F22" s="117">
        <v>542468</v>
      </c>
      <c r="G22" s="117">
        <v>34506</v>
      </c>
      <c r="H22" s="117">
        <v>59026</v>
      </c>
      <c r="I22" s="117">
        <v>723</v>
      </c>
      <c r="J22" s="117">
        <v>388818</v>
      </c>
      <c r="K22" s="117">
        <f t="shared" si="0"/>
        <v>96010</v>
      </c>
      <c r="L22" s="117">
        <f t="shared" si="0"/>
        <v>2193937</v>
      </c>
    </row>
    <row r="23" spans="1:12" x14ac:dyDescent="0.25">
      <c r="A23" s="120" t="s">
        <v>25</v>
      </c>
      <c r="B23" s="156" t="s">
        <v>26</v>
      </c>
      <c r="C23" s="120">
        <f>SUM(C11:C22)</f>
        <v>216580</v>
      </c>
      <c r="D23" s="120">
        <f t="shared" ref="D23:K23" si="1">SUM(D11:D22)</f>
        <v>3468398</v>
      </c>
      <c r="E23" s="120">
        <f t="shared" si="1"/>
        <v>14747</v>
      </c>
      <c r="F23" s="120">
        <f t="shared" si="1"/>
        <v>1787326</v>
      </c>
      <c r="G23" s="120">
        <f t="shared" si="1"/>
        <v>34578</v>
      </c>
      <c r="H23" s="120">
        <f t="shared" si="1"/>
        <v>68828</v>
      </c>
      <c r="I23" s="120">
        <f t="shared" si="1"/>
        <v>1755</v>
      </c>
      <c r="J23" s="120">
        <f t="shared" si="1"/>
        <v>997649</v>
      </c>
      <c r="K23" s="120">
        <f t="shared" si="1"/>
        <v>267660</v>
      </c>
      <c r="L23" s="120">
        <f>SUM(L11:L22)</f>
        <v>6322201</v>
      </c>
    </row>
    <row r="24" spans="1:12" x14ac:dyDescent="0.25">
      <c r="A24" s="154" t="s">
        <v>149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</row>
    <row r="25" spans="1:12" x14ac:dyDescent="0.25">
      <c r="A25" s="33">
        <v>13</v>
      </c>
      <c r="B25" s="155" t="s">
        <v>30</v>
      </c>
      <c r="C25" s="117">
        <v>3</v>
      </c>
      <c r="D25" s="117">
        <v>265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f>+C25+E25+G25+I25</f>
        <v>3</v>
      </c>
      <c r="L25" s="117">
        <f>+D25+F25+H25+J25</f>
        <v>265</v>
      </c>
    </row>
    <row r="26" spans="1:12" x14ac:dyDescent="0.25">
      <c r="A26" s="33">
        <v>14</v>
      </c>
      <c r="B26" s="155" t="s">
        <v>34</v>
      </c>
      <c r="C26" s="117">
        <v>226</v>
      </c>
      <c r="D26" s="117">
        <v>18676</v>
      </c>
      <c r="E26" s="117">
        <v>274</v>
      </c>
      <c r="F26" s="117">
        <v>10265</v>
      </c>
      <c r="G26" s="117">
        <v>0</v>
      </c>
      <c r="H26" s="117">
        <v>0</v>
      </c>
      <c r="I26" s="117">
        <v>128</v>
      </c>
      <c r="J26" s="117">
        <v>19503</v>
      </c>
      <c r="K26" s="117">
        <f t="shared" ref="K26:L36" si="2">+C26+E26+G26+I26</f>
        <v>628</v>
      </c>
      <c r="L26" s="117">
        <f t="shared" si="2"/>
        <v>48444</v>
      </c>
    </row>
    <row r="27" spans="1:12" x14ac:dyDescent="0.25">
      <c r="A27" s="33">
        <v>15</v>
      </c>
      <c r="B27" s="155" t="s">
        <v>40</v>
      </c>
      <c r="C27" s="117">
        <v>26</v>
      </c>
      <c r="D27" s="117">
        <v>301</v>
      </c>
      <c r="E27" s="117">
        <v>2</v>
      </c>
      <c r="F27" s="117">
        <v>940</v>
      </c>
      <c r="G27" s="117">
        <v>0</v>
      </c>
      <c r="H27" s="117">
        <v>0</v>
      </c>
      <c r="I27" s="117">
        <v>2</v>
      </c>
      <c r="J27" s="117">
        <v>2545</v>
      </c>
      <c r="K27" s="117">
        <f t="shared" si="2"/>
        <v>30</v>
      </c>
      <c r="L27" s="117">
        <f t="shared" si="2"/>
        <v>3786</v>
      </c>
    </row>
    <row r="28" spans="1:12" x14ac:dyDescent="0.25">
      <c r="A28" s="33">
        <v>16</v>
      </c>
      <c r="B28" s="155" t="s">
        <v>46</v>
      </c>
      <c r="C28" s="117">
        <v>20</v>
      </c>
      <c r="D28" s="117">
        <v>398</v>
      </c>
      <c r="E28" s="117">
        <v>6</v>
      </c>
      <c r="F28" s="117">
        <v>636</v>
      </c>
      <c r="G28" s="117">
        <v>0</v>
      </c>
      <c r="H28" s="117">
        <v>0</v>
      </c>
      <c r="I28" s="117">
        <v>4</v>
      </c>
      <c r="J28" s="117">
        <v>3598</v>
      </c>
      <c r="K28" s="117">
        <f t="shared" si="2"/>
        <v>30</v>
      </c>
      <c r="L28" s="117">
        <f t="shared" si="2"/>
        <v>4632</v>
      </c>
    </row>
    <row r="29" spans="1:12" x14ac:dyDescent="0.25">
      <c r="A29" s="33">
        <v>17</v>
      </c>
      <c r="B29" s="155" t="s">
        <v>31</v>
      </c>
      <c r="C29" s="117">
        <v>143</v>
      </c>
      <c r="D29" s="117">
        <v>16221</v>
      </c>
      <c r="E29" s="117">
        <v>54</v>
      </c>
      <c r="F29" s="117">
        <v>14320</v>
      </c>
      <c r="G29" s="117">
        <v>0</v>
      </c>
      <c r="H29" s="117">
        <v>0</v>
      </c>
      <c r="I29" s="117">
        <v>3</v>
      </c>
      <c r="J29" s="117">
        <v>2100</v>
      </c>
      <c r="K29" s="117">
        <f t="shared" si="2"/>
        <v>200</v>
      </c>
      <c r="L29" s="117">
        <f t="shared" si="2"/>
        <v>32641</v>
      </c>
    </row>
    <row r="30" spans="1:12" x14ac:dyDescent="0.25">
      <c r="A30" s="33">
        <v>18</v>
      </c>
      <c r="B30" s="155" t="s">
        <v>33</v>
      </c>
      <c r="C30" s="117">
        <v>3</v>
      </c>
      <c r="D30" s="117">
        <v>16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f t="shared" si="2"/>
        <v>3</v>
      </c>
      <c r="L30" s="117">
        <f t="shared" si="2"/>
        <v>16</v>
      </c>
    </row>
    <row r="31" spans="1:12" x14ac:dyDescent="0.25">
      <c r="A31" s="33">
        <v>19</v>
      </c>
      <c r="B31" s="155" t="s">
        <v>41</v>
      </c>
      <c r="C31" s="117">
        <v>213</v>
      </c>
      <c r="D31" s="117">
        <v>13397</v>
      </c>
      <c r="E31" s="117">
        <v>134</v>
      </c>
      <c r="F31" s="117">
        <v>3929</v>
      </c>
      <c r="G31" s="117">
        <v>6</v>
      </c>
      <c r="H31" s="117">
        <v>11</v>
      </c>
      <c r="I31" s="117">
        <v>138</v>
      </c>
      <c r="J31" s="117">
        <v>10832</v>
      </c>
      <c r="K31" s="117">
        <f t="shared" si="2"/>
        <v>491</v>
      </c>
      <c r="L31" s="117">
        <f t="shared" si="2"/>
        <v>28169</v>
      </c>
    </row>
    <row r="32" spans="1:12" x14ac:dyDescent="0.25">
      <c r="A32" s="33">
        <v>20</v>
      </c>
      <c r="B32" s="155" t="s">
        <v>42</v>
      </c>
      <c r="C32" s="117">
        <v>12</v>
      </c>
      <c r="D32" s="117">
        <v>275</v>
      </c>
      <c r="E32" s="117">
        <v>4</v>
      </c>
      <c r="F32" s="117">
        <v>0</v>
      </c>
      <c r="G32" s="117">
        <v>0</v>
      </c>
      <c r="H32" s="117">
        <v>0</v>
      </c>
      <c r="I32" s="117">
        <v>2</v>
      </c>
      <c r="J32" s="117">
        <v>0</v>
      </c>
      <c r="K32" s="117">
        <f t="shared" si="2"/>
        <v>18</v>
      </c>
      <c r="L32" s="117">
        <f t="shared" si="2"/>
        <v>275</v>
      </c>
    </row>
    <row r="33" spans="1:12" x14ac:dyDescent="0.25">
      <c r="A33" s="33">
        <v>21</v>
      </c>
      <c r="B33" s="29" t="s">
        <v>44</v>
      </c>
      <c r="C33" s="117">
        <v>74</v>
      </c>
      <c r="D33" s="117">
        <v>6689</v>
      </c>
      <c r="E33" s="117">
        <v>94</v>
      </c>
      <c r="F33" s="117">
        <v>15144</v>
      </c>
      <c r="G33" s="117">
        <v>0</v>
      </c>
      <c r="H33" s="117">
        <v>0</v>
      </c>
      <c r="I33" s="117">
        <v>1</v>
      </c>
      <c r="J33" s="117">
        <v>0</v>
      </c>
      <c r="K33" s="117">
        <f t="shared" si="2"/>
        <v>169</v>
      </c>
      <c r="L33" s="117">
        <f t="shared" si="2"/>
        <v>21833</v>
      </c>
    </row>
    <row r="34" spans="1:12" x14ac:dyDescent="0.25">
      <c r="A34" s="33">
        <v>22</v>
      </c>
      <c r="B34" s="155" t="s">
        <v>47</v>
      </c>
      <c r="C34" s="117">
        <v>105</v>
      </c>
      <c r="D34" s="117">
        <v>2668</v>
      </c>
      <c r="E34" s="117">
        <v>2</v>
      </c>
      <c r="F34" s="117">
        <v>275</v>
      </c>
      <c r="G34" s="117">
        <v>0</v>
      </c>
      <c r="H34" s="117">
        <v>0</v>
      </c>
      <c r="I34" s="117">
        <v>0</v>
      </c>
      <c r="J34" s="117">
        <v>0</v>
      </c>
      <c r="K34" s="117">
        <f t="shared" si="2"/>
        <v>107</v>
      </c>
      <c r="L34" s="117">
        <f t="shared" si="2"/>
        <v>2943</v>
      </c>
    </row>
    <row r="35" spans="1:12" x14ac:dyDescent="0.25">
      <c r="A35" s="33">
        <v>23</v>
      </c>
      <c r="B35" s="155" t="s">
        <v>45</v>
      </c>
      <c r="C35" s="117">
        <v>235</v>
      </c>
      <c r="D35" s="117">
        <v>14631</v>
      </c>
      <c r="E35" s="117">
        <v>152</v>
      </c>
      <c r="F35" s="117">
        <v>18286</v>
      </c>
      <c r="G35" s="117">
        <v>0</v>
      </c>
      <c r="H35" s="117">
        <v>0</v>
      </c>
      <c r="I35" s="117">
        <v>21</v>
      </c>
      <c r="J35" s="117">
        <v>5491</v>
      </c>
      <c r="K35" s="117">
        <f t="shared" si="2"/>
        <v>408</v>
      </c>
      <c r="L35" s="117">
        <f t="shared" si="2"/>
        <v>38408</v>
      </c>
    </row>
    <row r="36" spans="1:12" x14ac:dyDescent="0.25">
      <c r="A36" s="33">
        <v>24</v>
      </c>
      <c r="B36" s="155" t="s">
        <v>193</v>
      </c>
      <c r="C36" s="117">
        <v>10</v>
      </c>
      <c r="D36" s="117">
        <v>76</v>
      </c>
      <c r="E36" s="117">
        <v>0</v>
      </c>
      <c r="F36" s="117">
        <v>0</v>
      </c>
      <c r="G36" s="117">
        <v>0</v>
      </c>
      <c r="H36" s="117">
        <v>0</v>
      </c>
      <c r="I36" s="117">
        <v>0</v>
      </c>
      <c r="J36" s="117">
        <v>0</v>
      </c>
      <c r="K36" s="117">
        <f t="shared" si="2"/>
        <v>10</v>
      </c>
      <c r="L36" s="117">
        <f t="shared" si="2"/>
        <v>76</v>
      </c>
    </row>
    <row r="37" spans="1:12" x14ac:dyDescent="0.25">
      <c r="A37" s="33">
        <v>25</v>
      </c>
      <c r="B37" s="155" t="s">
        <v>38</v>
      </c>
      <c r="C37" s="117">
        <v>4287</v>
      </c>
      <c r="D37" s="117">
        <v>142929</v>
      </c>
      <c r="E37" s="117">
        <v>829</v>
      </c>
      <c r="F37" s="117">
        <v>48178</v>
      </c>
      <c r="G37" s="117">
        <v>0</v>
      </c>
      <c r="H37" s="117">
        <v>0</v>
      </c>
      <c r="I37" s="117">
        <v>173</v>
      </c>
      <c r="J37" s="117">
        <v>5813</v>
      </c>
      <c r="K37" s="117">
        <f>+C37+E37+G37+I37</f>
        <v>5289</v>
      </c>
      <c r="L37" s="117">
        <f>+D37+F37+H37+J37</f>
        <v>196920</v>
      </c>
    </row>
    <row r="38" spans="1:12" x14ac:dyDescent="0.25">
      <c r="A38" s="33">
        <v>26</v>
      </c>
      <c r="B38" s="155" t="s">
        <v>194</v>
      </c>
      <c r="C38" s="117">
        <v>31445</v>
      </c>
      <c r="D38" s="117">
        <v>1537564</v>
      </c>
      <c r="E38" s="117">
        <v>8061</v>
      </c>
      <c r="F38" s="117">
        <v>1271373</v>
      </c>
      <c r="G38" s="117">
        <v>0</v>
      </c>
      <c r="H38" s="117">
        <v>0</v>
      </c>
      <c r="I38" s="117">
        <v>1668</v>
      </c>
      <c r="J38" s="117">
        <v>342260</v>
      </c>
      <c r="K38" s="117">
        <f t="shared" ref="K38:L46" si="3">+C38+E38+G38+I38</f>
        <v>41174</v>
      </c>
      <c r="L38" s="117">
        <f t="shared" si="3"/>
        <v>3151197</v>
      </c>
    </row>
    <row r="39" spans="1:12" x14ac:dyDescent="0.25">
      <c r="A39" s="33">
        <v>27</v>
      </c>
      <c r="B39" s="155" t="s">
        <v>195</v>
      </c>
      <c r="C39" s="117">
        <v>4693</v>
      </c>
      <c r="D39" s="117">
        <v>64049</v>
      </c>
      <c r="E39" s="117">
        <v>155</v>
      </c>
      <c r="F39" s="117">
        <v>20715</v>
      </c>
      <c r="G39" s="117">
        <v>0</v>
      </c>
      <c r="H39" s="117">
        <v>0</v>
      </c>
      <c r="I39" s="117">
        <v>16</v>
      </c>
      <c r="J39" s="117">
        <v>7945</v>
      </c>
      <c r="K39" s="117">
        <f t="shared" si="3"/>
        <v>4864</v>
      </c>
      <c r="L39" s="117">
        <f t="shared" si="3"/>
        <v>92709</v>
      </c>
    </row>
    <row r="40" spans="1:12" x14ac:dyDescent="0.25">
      <c r="A40" s="33">
        <v>28</v>
      </c>
      <c r="B40" s="155" t="s">
        <v>196</v>
      </c>
      <c r="C40" s="117">
        <v>77762</v>
      </c>
      <c r="D40" s="117">
        <v>76320</v>
      </c>
      <c r="E40" s="117">
        <v>302</v>
      </c>
      <c r="F40" s="117">
        <v>12666</v>
      </c>
      <c r="G40" s="117">
        <v>2</v>
      </c>
      <c r="H40" s="117">
        <v>27450</v>
      </c>
      <c r="I40" s="117">
        <v>101</v>
      </c>
      <c r="J40" s="117">
        <v>4551</v>
      </c>
      <c r="K40" s="117">
        <f t="shared" si="3"/>
        <v>78167</v>
      </c>
      <c r="L40" s="117">
        <f t="shared" si="3"/>
        <v>120987</v>
      </c>
    </row>
    <row r="41" spans="1:12" x14ac:dyDescent="0.25">
      <c r="A41" s="33">
        <v>29</v>
      </c>
      <c r="B41" s="155" t="s">
        <v>197</v>
      </c>
      <c r="C41" s="117">
        <v>32317</v>
      </c>
      <c r="D41" s="117">
        <v>1198732</v>
      </c>
      <c r="E41" s="117">
        <v>10421</v>
      </c>
      <c r="F41" s="117">
        <v>1261490</v>
      </c>
      <c r="G41" s="117">
        <v>0</v>
      </c>
      <c r="H41" s="117">
        <v>0</v>
      </c>
      <c r="I41" s="117">
        <v>3819</v>
      </c>
      <c r="J41" s="117">
        <v>787566</v>
      </c>
      <c r="K41" s="117">
        <f t="shared" si="3"/>
        <v>46557</v>
      </c>
      <c r="L41" s="117">
        <f t="shared" si="3"/>
        <v>3247788</v>
      </c>
    </row>
    <row r="42" spans="1:12" x14ac:dyDescent="0.25">
      <c r="A42" s="33">
        <v>30</v>
      </c>
      <c r="B42" s="155" t="s">
        <v>198</v>
      </c>
      <c r="C42" s="117">
        <v>19271</v>
      </c>
      <c r="D42" s="117">
        <v>262505</v>
      </c>
      <c r="E42" s="117">
        <v>1718</v>
      </c>
      <c r="F42" s="117">
        <v>277028</v>
      </c>
      <c r="G42" s="117">
        <v>0</v>
      </c>
      <c r="H42" s="117">
        <v>0</v>
      </c>
      <c r="I42" s="117">
        <v>116</v>
      </c>
      <c r="J42" s="117">
        <v>50002</v>
      </c>
      <c r="K42" s="117">
        <f t="shared" si="3"/>
        <v>21105</v>
      </c>
      <c r="L42" s="117">
        <f t="shared" si="3"/>
        <v>589535</v>
      </c>
    </row>
    <row r="43" spans="1:12" x14ac:dyDescent="0.25">
      <c r="A43" s="33">
        <v>31</v>
      </c>
      <c r="B43" s="155" t="s">
        <v>43</v>
      </c>
      <c r="C43" s="117">
        <v>7290</v>
      </c>
      <c r="D43" s="117">
        <v>300143</v>
      </c>
      <c r="E43" s="117">
        <v>2230</v>
      </c>
      <c r="F43" s="117">
        <v>419421</v>
      </c>
      <c r="G43" s="117">
        <v>1</v>
      </c>
      <c r="H43" s="117">
        <v>200</v>
      </c>
      <c r="I43" s="117">
        <v>594</v>
      </c>
      <c r="J43" s="117">
        <v>181240</v>
      </c>
      <c r="K43" s="117">
        <f t="shared" si="3"/>
        <v>10115</v>
      </c>
      <c r="L43" s="117">
        <f t="shared" si="3"/>
        <v>901004</v>
      </c>
    </row>
    <row r="44" spans="1:12" x14ac:dyDescent="0.25">
      <c r="A44" s="33">
        <v>32</v>
      </c>
      <c r="B44" s="155" t="s">
        <v>199</v>
      </c>
      <c r="C44" s="117">
        <v>9849</v>
      </c>
      <c r="D44" s="117">
        <v>497669</v>
      </c>
      <c r="E44" s="117">
        <v>3182</v>
      </c>
      <c r="F44" s="117">
        <v>549316</v>
      </c>
      <c r="G44" s="117">
        <v>0</v>
      </c>
      <c r="H44" s="117">
        <v>0</v>
      </c>
      <c r="I44" s="117">
        <v>530</v>
      </c>
      <c r="J44" s="117">
        <v>247188</v>
      </c>
      <c r="K44" s="117">
        <f t="shared" si="3"/>
        <v>13561</v>
      </c>
      <c r="L44" s="117">
        <f t="shared" si="3"/>
        <v>1294173</v>
      </c>
    </row>
    <row r="45" spans="1:12" x14ac:dyDescent="0.25">
      <c r="A45" s="33">
        <v>33</v>
      </c>
      <c r="B45" s="155" t="s">
        <v>200</v>
      </c>
      <c r="C45" s="117">
        <v>3176</v>
      </c>
      <c r="D45" s="117">
        <v>145876</v>
      </c>
      <c r="E45" s="117">
        <v>807</v>
      </c>
      <c r="F45" s="117">
        <v>130098</v>
      </c>
      <c r="G45" s="117">
        <v>0</v>
      </c>
      <c r="H45" s="117">
        <v>0</v>
      </c>
      <c r="I45" s="117">
        <v>218</v>
      </c>
      <c r="J45" s="117">
        <v>59758</v>
      </c>
      <c r="K45" s="117">
        <f t="shared" si="3"/>
        <v>4201</v>
      </c>
      <c r="L45" s="117">
        <f t="shared" si="3"/>
        <v>335732</v>
      </c>
    </row>
    <row r="46" spans="1:12" x14ac:dyDescent="0.25">
      <c r="A46" s="33">
        <v>34</v>
      </c>
      <c r="B46" s="155" t="s">
        <v>201</v>
      </c>
      <c r="C46" s="117">
        <v>538</v>
      </c>
      <c r="D46" s="117">
        <v>14511</v>
      </c>
      <c r="E46" s="117">
        <v>25</v>
      </c>
      <c r="F46" s="117">
        <v>1410</v>
      </c>
      <c r="G46" s="117">
        <v>0</v>
      </c>
      <c r="H46" s="117">
        <v>0</v>
      </c>
      <c r="I46" s="117">
        <v>9</v>
      </c>
      <c r="J46" s="117">
        <v>267</v>
      </c>
      <c r="K46" s="117">
        <f t="shared" si="3"/>
        <v>572</v>
      </c>
      <c r="L46" s="117">
        <f t="shared" si="3"/>
        <v>16188</v>
      </c>
    </row>
    <row r="47" spans="1:12" x14ac:dyDescent="0.25">
      <c r="A47" s="120" t="s">
        <v>50</v>
      </c>
      <c r="B47" s="156" t="s">
        <v>26</v>
      </c>
      <c r="C47" s="120">
        <f>SUM(C25:C46)</f>
        <v>191698</v>
      </c>
      <c r="D47" s="120">
        <f t="shared" ref="D47:K47" si="4">SUM(D25:D46)</f>
        <v>4313911</v>
      </c>
      <c r="E47" s="120">
        <f t="shared" si="4"/>
        <v>28452</v>
      </c>
      <c r="F47" s="120">
        <f t="shared" si="4"/>
        <v>4055490</v>
      </c>
      <c r="G47" s="120">
        <f t="shared" si="4"/>
        <v>9</v>
      </c>
      <c r="H47" s="120">
        <f t="shared" si="4"/>
        <v>27661</v>
      </c>
      <c r="I47" s="120">
        <f t="shared" si="4"/>
        <v>7543</v>
      </c>
      <c r="J47" s="120">
        <f t="shared" si="4"/>
        <v>1730659</v>
      </c>
      <c r="K47" s="120">
        <f t="shared" si="4"/>
        <v>227702</v>
      </c>
      <c r="L47" s="120">
        <f>SUM(L25:L46)</f>
        <v>10127721</v>
      </c>
    </row>
    <row r="48" spans="1:12" x14ac:dyDescent="0.25">
      <c r="A48" s="120" t="s">
        <v>51</v>
      </c>
      <c r="B48" s="156" t="s">
        <v>81</v>
      </c>
      <c r="C48" s="120">
        <f>+C47+C23</f>
        <v>408278</v>
      </c>
      <c r="D48" s="120">
        <f t="shared" ref="D48:J48" si="5">+D47+D23</f>
        <v>7782309</v>
      </c>
      <c r="E48" s="120">
        <f t="shared" si="5"/>
        <v>43199</v>
      </c>
      <c r="F48" s="120">
        <f t="shared" si="5"/>
        <v>5842816</v>
      </c>
      <c r="G48" s="120">
        <f t="shared" si="5"/>
        <v>34587</v>
      </c>
      <c r="H48" s="120">
        <f t="shared" si="5"/>
        <v>96489</v>
      </c>
      <c r="I48" s="120">
        <f t="shared" si="5"/>
        <v>9298</v>
      </c>
      <c r="J48" s="120">
        <f t="shared" si="5"/>
        <v>2728308</v>
      </c>
      <c r="K48" s="120">
        <f>+K47+K23</f>
        <v>495362</v>
      </c>
      <c r="L48" s="120">
        <f t="shared" ref="L48" si="6">+L47+L23</f>
        <v>16449922</v>
      </c>
    </row>
    <row r="49" spans="1:12" x14ac:dyDescent="0.25">
      <c r="A49" s="154" t="s">
        <v>53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</row>
    <row r="50" spans="1:12" x14ac:dyDescent="0.25">
      <c r="A50" s="33">
        <v>35</v>
      </c>
      <c r="B50" s="155" t="s">
        <v>54</v>
      </c>
      <c r="C50" s="117">
        <v>185810</v>
      </c>
      <c r="D50" s="117">
        <v>796164</v>
      </c>
      <c r="E50" s="117">
        <v>371</v>
      </c>
      <c r="F50" s="117">
        <v>21678</v>
      </c>
      <c r="G50" s="117">
        <v>0</v>
      </c>
      <c r="H50" s="117">
        <v>0</v>
      </c>
      <c r="I50" s="117">
        <v>3</v>
      </c>
      <c r="J50" s="117">
        <v>940</v>
      </c>
      <c r="K50" s="117">
        <f t="shared" ref="K50:L50" si="7">+C50+E50+G50+I50</f>
        <v>186184</v>
      </c>
      <c r="L50" s="117">
        <f t="shared" si="7"/>
        <v>818782</v>
      </c>
    </row>
    <row r="51" spans="1:12" x14ac:dyDescent="0.25">
      <c r="A51" s="120" t="s">
        <v>55</v>
      </c>
      <c r="B51" s="156" t="s">
        <v>26</v>
      </c>
      <c r="C51" s="120">
        <f t="shared" ref="C51:L51" si="8">SUM(C50:C50)</f>
        <v>185810</v>
      </c>
      <c r="D51" s="120">
        <f t="shared" si="8"/>
        <v>796164</v>
      </c>
      <c r="E51" s="120">
        <f t="shared" si="8"/>
        <v>371</v>
      </c>
      <c r="F51" s="120">
        <f t="shared" si="8"/>
        <v>21678</v>
      </c>
      <c r="G51" s="120">
        <f t="shared" si="8"/>
        <v>0</v>
      </c>
      <c r="H51" s="120">
        <f t="shared" si="8"/>
        <v>0</v>
      </c>
      <c r="I51" s="120">
        <f t="shared" si="8"/>
        <v>3</v>
      </c>
      <c r="J51" s="120">
        <f t="shared" si="8"/>
        <v>940</v>
      </c>
      <c r="K51" s="120">
        <f t="shared" si="8"/>
        <v>186184</v>
      </c>
      <c r="L51" s="120">
        <f t="shared" si="8"/>
        <v>818782</v>
      </c>
    </row>
    <row r="52" spans="1:12" x14ac:dyDescent="0.25">
      <c r="A52" s="154" t="s">
        <v>56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</row>
    <row r="53" spans="1:12" x14ac:dyDescent="0.25">
      <c r="A53" s="33">
        <v>36</v>
      </c>
      <c r="B53" s="155" t="s">
        <v>57</v>
      </c>
      <c r="C53" s="117">
        <v>220303</v>
      </c>
      <c r="D53" s="117">
        <v>59714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f t="shared" ref="K53:L54" si="9">+C53+E53+G53+I53</f>
        <v>220303</v>
      </c>
      <c r="L53" s="117">
        <f t="shared" si="9"/>
        <v>59714</v>
      </c>
    </row>
    <row r="54" spans="1:12" x14ac:dyDescent="0.25">
      <c r="A54" s="33">
        <v>37</v>
      </c>
      <c r="B54" s="155" t="s">
        <v>58</v>
      </c>
      <c r="C54" s="117">
        <v>0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f t="shared" si="9"/>
        <v>0</v>
      </c>
      <c r="L54" s="117">
        <f t="shared" si="9"/>
        <v>0</v>
      </c>
    </row>
    <row r="55" spans="1:12" x14ac:dyDescent="0.25">
      <c r="A55" s="120" t="s">
        <v>59</v>
      </c>
      <c r="B55" s="156" t="s">
        <v>26</v>
      </c>
      <c r="C55" s="120">
        <f t="shared" ref="C55:J55" si="10">SUM(C53:C54)</f>
        <v>220303</v>
      </c>
      <c r="D55" s="120">
        <f t="shared" si="10"/>
        <v>59714</v>
      </c>
      <c r="E55" s="120">
        <f t="shared" si="10"/>
        <v>0</v>
      </c>
      <c r="F55" s="120">
        <f t="shared" si="10"/>
        <v>0</v>
      </c>
      <c r="G55" s="120">
        <f t="shared" si="10"/>
        <v>0</v>
      </c>
      <c r="H55" s="120">
        <f t="shared" si="10"/>
        <v>0</v>
      </c>
      <c r="I55" s="120">
        <f t="shared" si="10"/>
        <v>0</v>
      </c>
      <c r="J55" s="120">
        <f t="shared" si="10"/>
        <v>0</v>
      </c>
      <c r="K55" s="120">
        <f>SUM(K53:K54)</f>
        <v>220303</v>
      </c>
      <c r="L55" s="120">
        <f>SUM(L53:L54)</f>
        <v>59714</v>
      </c>
    </row>
    <row r="56" spans="1:12" x14ac:dyDescent="0.25">
      <c r="A56" s="154" t="s">
        <v>82</v>
      </c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</row>
    <row r="57" spans="1:12" x14ac:dyDescent="0.25">
      <c r="A57" s="33">
        <v>38</v>
      </c>
      <c r="B57" s="155" t="s">
        <v>61</v>
      </c>
      <c r="C57" s="117">
        <v>31816</v>
      </c>
      <c r="D57" s="117">
        <v>369082</v>
      </c>
      <c r="E57" s="117">
        <v>235</v>
      </c>
      <c r="F57" s="117">
        <v>30135</v>
      </c>
      <c r="G57" s="117">
        <v>0</v>
      </c>
      <c r="H57" s="117">
        <v>0</v>
      </c>
      <c r="I57" s="117">
        <v>16</v>
      </c>
      <c r="J57" s="117">
        <v>9739</v>
      </c>
      <c r="K57" s="117">
        <f t="shared" ref="K57:L65" si="11">+C57+E57+G57+I57</f>
        <v>32067</v>
      </c>
      <c r="L57" s="117">
        <f t="shared" si="11"/>
        <v>408956</v>
      </c>
    </row>
    <row r="58" spans="1:12" x14ac:dyDescent="0.25">
      <c r="A58" s="33">
        <v>39</v>
      </c>
      <c r="B58" s="155" t="s">
        <v>62</v>
      </c>
      <c r="C58" s="117">
        <v>3056</v>
      </c>
      <c r="D58" s="117">
        <v>29348</v>
      </c>
      <c r="E58" s="117">
        <v>171</v>
      </c>
      <c r="F58" s="117">
        <v>2536</v>
      </c>
      <c r="G58" s="117">
        <v>0</v>
      </c>
      <c r="H58" s="117">
        <v>0</v>
      </c>
      <c r="I58" s="117">
        <v>40</v>
      </c>
      <c r="J58" s="117">
        <v>1161</v>
      </c>
      <c r="K58" s="117">
        <f t="shared" si="11"/>
        <v>3267</v>
      </c>
      <c r="L58" s="117">
        <f t="shared" si="11"/>
        <v>33045</v>
      </c>
    </row>
    <row r="59" spans="1:12" x14ac:dyDescent="0.25">
      <c r="A59" s="33">
        <v>40</v>
      </c>
      <c r="B59" s="155" t="s">
        <v>63</v>
      </c>
      <c r="C59" s="117">
        <v>13710</v>
      </c>
      <c r="D59" s="117">
        <v>26658</v>
      </c>
      <c r="E59" s="117">
        <v>5</v>
      </c>
      <c r="F59" s="117">
        <v>972</v>
      </c>
      <c r="G59" s="117">
        <v>0</v>
      </c>
      <c r="H59" s="117">
        <v>0</v>
      </c>
      <c r="I59" s="117">
        <v>1</v>
      </c>
      <c r="J59" s="117">
        <v>40</v>
      </c>
      <c r="K59" s="117">
        <f t="shared" si="11"/>
        <v>13716</v>
      </c>
      <c r="L59" s="117">
        <f t="shared" si="11"/>
        <v>27670</v>
      </c>
    </row>
    <row r="60" spans="1:12" x14ac:dyDescent="0.25">
      <c r="A60" s="33">
        <v>41</v>
      </c>
      <c r="B60" s="155" t="s">
        <v>64</v>
      </c>
      <c r="C60" s="117">
        <v>9850</v>
      </c>
      <c r="D60" s="117">
        <v>15304</v>
      </c>
      <c r="E60" s="117">
        <v>11</v>
      </c>
      <c r="F60" s="117">
        <v>1949</v>
      </c>
      <c r="G60" s="117">
        <v>0</v>
      </c>
      <c r="H60" s="117">
        <v>0</v>
      </c>
      <c r="I60" s="117">
        <v>1</v>
      </c>
      <c r="J60" s="117">
        <v>5</v>
      </c>
      <c r="K60" s="117">
        <f t="shared" si="11"/>
        <v>9862</v>
      </c>
      <c r="L60" s="117">
        <f t="shared" si="11"/>
        <v>17258</v>
      </c>
    </row>
    <row r="61" spans="1:12" x14ac:dyDescent="0.25">
      <c r="A61" s="33">
        <v>42</v>
      </c>
      <c r="B61" s="155" t="s">
        <v>65</v>
      </c>
      <c r="C61" s="117">
        <v>198</v>
      </c>
      <c r="D61" s="117">
        <v>4498</v>
      </c>
      <c r="E61" s="117">
        <v>14</v>
      </c>
      <c r="F61" s="117">
        <v>1315</v>
      </c>
      <c r="G61" s="117">
        <v>0</v>
      </c>
      <c r="H61" s="117">
        <v>0</v>
      </c>
      <c r="I61" s="117">
        <v>34</v>
      </c>
      <c r="J61" s="117">
        <v>767</v>
      </c>
      <c r="K61" s="117">
        <f t="shared" si="11"/>
        <v>246</v>
      </c>
      <c r="L61" s="117">
        <f t="shared" si="11"/>
        <v>6580</v>
      </c>
    </row>
    <row r="62" spans="1:12" x14ac:dyDescent="0.25">
      <c r="A62" s="33">
        <v>43</v>
      </c>
      <c r="B62" s="155" t="s">
        <v>66</v>
      </c>
      <c r="C62" s="117">
        <v>45</v>
      </c>
      <c r="D62" s="117">
        <v>591</v>
      </c>
      <c r="E62" s="117">
        <v>4</v>
      </c>
      <c r="F62" s="117">
        <v>32</v>
      </c>
      <c r="G62" s="117">
        <v>0</v>
      </c>
      <c r="H62" s="117">
        <v>0</v>
      </c>
      <c r="I62" s="117">
        <v>0</v>
      </c>
      <c r="J62" s="117">
        <v>0</v>
      </c>
      <c r="K62" s="117">
        <f t="shared" si="11"/>
        <v>49</v>
      </c>
      <c r="L62" s="117">
        <f t="shared" si="11"/>
        <v>623</v>
      </c>
    </row>
    <row r="63" spans="1:12" x14ac:dyDescent="0.25">
      <c r="A63" s="33">
        <v>44</v>
      </c>
      <c r="B63" s="155" t="s">
        <v>67</v>
      </c>
      <c r="C63" s="117">
        <v>530</v>
      </c>
      <c r="D63" s="117">
        <v>6375</v>
      </c>
      <c r="E63" s="117">
        <v>47</v>
      </c>
      <c r="F63" s="117">
        <v>2641</v>
      </c>
      <c r="G63" s="117">
        <v>0</v>
      </c>
      <c r="H63" s="117">
        <v>0</v>
      </c>
      <c r="I63" s="117">
        <v>6</v>
      </c>
      <c r="J63" s="117">
        <v>177</v>
      </c>
      <c r="K63" s="117">
        <f t="shared" si="11"/>
        <v>583</v>
      </c>
      <c r="L63" s="117">
        <f t="shared" si="11"/>
        <v>9193</v>
      </c>
    </row>
    <row r="64" spans="1:12" x14ac:dyDescent="0.25">
      <c r="A64" s="33">
        <v>45</v>
      </c>
      <c r="B64" s="155" t="s">
        <v>69</v>
      </c>
      <c r="C64" s="117">
        <v>635</v>
      </c>
      <c r="D64" s="117">
        <v>431</v>
      </c>
      <c r="E64" s="117">
        <v>0</v>
      </c>
      <c r="F64" s="117">
        <v>0</v>
      </c>
      <c r="G64" s="117">
        <v>0</v>
      </c>
      <c r="H64" s="117">
        <v>0</v>
      </c>
      <c r="I64" s="117">
        <v>0</v>
      </c>
      <c r="J64" s="117">
        <v>0</v>
      </c>
      <c r="K64" s="117">
        <f t="shared" si="11"/>
        <v>635</v>
      </c>
      <c r="L64" s="117">
        <f t="shared" si="11"/>
        <v>431</v>
      </c>
    </row>
    <row r="65" spans="1:12" x14ac:dyDescent="0.25">
      <c r="A65" s="33">
        <v>46</v>
      </c>
      <c r="B65" s="155" t="s">
        <v>70</v>
      </c>
      <c r="C65" s="117">
        <v>1314</v>
      </c>
      <c r="D65" s="117">
        <v>3824</v>
      </c>
      <c r="E65" s="117">
        <v>3</v>
      </c>
      <c r="F65" s="117">
        <v>131</v>
      </c>
      <c r="G65" s="117">
        <v>0</v>
      </c>
      <c r="H65" s="117">
        <v>0</v>
      </c>
      <c r="I65" s="117">
        <v>0</v>
      </c>
      <c r="J65" s="117">
        <v>0</v>
      </c>
      <c r="K65" s="117">
        <f t="shared" si="11"/>
        <v>1317</v>
      </c>
      <c r="L65" s="117">
        <f t="shared" si="11"/>
        <v>3955</v>
      </c>
    </row>
    <row r="66" spans="1:12" x14ac:dyDescent="0.25">
      <c r="A66" s="120" t="s">
        <v>71</v>
      </c>
      <c r="B66" s="156" t="s">
        <v>26</v>
      </c>
      <c r="C66" s="120">
        <f>SUM(C57:C65)</f>
        <v>61154</v>
      </c>
      <c r="D66" s="120">
        <f t="shared" ref="D66:L66" si="12">SUM(D57:D65)</f>
        <v>456111</v>
      </c>
      <c r="E66" s="120">
        <f t="shared" si="12"/>
        <v>490</v>
      </c>
      <c r="F66" s="120">
        <f t="shared" si="12"/>
        <v>39711</v>
      </c>
      <c r="G66" s="120">
        <f t="shared" si="12"/>
        <v>0</v>
      </c>
      <c r="H66" s="120">
        <f t="shared" si="12"/>
        <v>0</v>
      </c>
      <c r="I66" s="120">
        <f t="shared" si="12"/>
        <v>98</v>
      </c>
      <c r="J66" s="120">
        <f t="shared" si="12"/>
        <v>11889</v>
      </c>
      <c r="K66" s="120">
        <f t="shared" si="12"/>
        <v>61742</v>
      </c>
      <c r="L66" s="120">
        <f t="shared" si="12"/>
        <v>507711</v>
      </c>
    </row>
    <row r="67" spans="1:12" x14ac:dyDescent="0.25">
      <c r="A67" s="157" t="s">
        <v>72</v>
      </c>
      <c r="B67" s="157"/>
      <c r="C67" s="120">
        <f t="shared" ref="C67:L67" si="13">C48+C51+C55+C66</f>
        <v>875545</v>
      </c>
      <c r="D67" s="120">
        <f t="shared" si="13"/>
        <v>9094298</v>
      </c>
      <c r="E67" s="120">
        <f t="shared" si="13"/>
        <v>44060</v>
      </c>
      <c r="F67" s="120">
        <f t="shared" si="13"/>
        <v>5904205</v>
      </c>
      <c r="G67" s="120">
        <f t="shared" si="13"/>
        <v>34587</v>
      </c>
      <c r="H67" s="120">
        <f t="shared" si="13"/>
        <v>96489</v>
      </c>
      <c r="I67" s="120">
        <f t="shared" si="13"/>
        <v>9399</v>
      </c>
      <c r="J67" s="120">
        <f t="shared" si="13"/>
        <v>2741137</v>
      </c>
      <c r="K67" s="120">
        <f t="shared" si="13"/>
        <v>963591</v>
      </c>
      <c r="L67" s="120">
        <f t="shared" si="13"/>
        <v>17836129</v>
      </c>
    </row>
  </sheetData>
  <mergeCells count="19">
    <mergeCell ref="A1:L1"/>
    <mergeCell ref="A2:L2"/>
    <mergeCell ref="A3:L3"/>
    <mergeCell ref="A4:L4"/>
    <mergeCell ref="H5:I5"/>
    <mergeCell ref="A52:L52"/>
    <mergeCell ref="A56:L56"/>
    <mergeCell ref="A67:B67"/>
    <mergeCell ref="G7:H8"/>
    <mergeCell ref="I7:J8"/>
    <mergeCell ref="K7:L8"/>
    <mergeCell ref="A10:L10"/>
    <mergeCell ref="A24:L24"/>
    <mergeCell ref="A49:L49"/>
    <mergeCell ref="A6:A9"/>
    <mergeCell ref="B6:B9"/>
    <mergeCell ref="C6:L6"/>
    <mergeCell ref="C7:D8"/>
    <mergeCell ref="E7:F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8665-40DB-497A-8057-23E1697F2A06}">
  <dimension ref="A1:R66"/>
  <sheetViews>
    <sheetView workbookViewId="0">
      <selection activeCell="T65" sqref="T65"/>
    </sheetView>
  </sheetViews>
  <sheetFormatPr defaultRowHeight="15" x14ac:dyDescent="0.25"/>
  <cols>
    <col min="2" max="2" width="37.28515625" bestFit="1" customWidth="1"/>
    <col min="16" max="18" width="10.28515625" bestFit="1" customWidth="1"/>
  </cols>
  <sheetData>
    <row r="1" spans="1:18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</row>
    <row r="2" spans="1:18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spans="1:18" ht="15.75" x14ac:dyDescent="0.25">
      <c r="A3" s="131" t="s">
        <v>181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</row>
    <row r="4" spans="1:18" x14ac:dyDescent="0.25">
      <c r="A4" s="130" t="s">
        <v>275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1:18" ht="15.75" x14ac:dyDescent="0.25">
      <c r="A5" s="99"/>
      <c r="B5" s="99"/>
      <c r="C5" s="99"/>
      <c r="D5" s="99"/>
      <c r="E5" s="99"/>
      <c r="F5" s="99"/>
      <c r="G5" s="99"/>
      <c r="H5" s="99"/>
      <c r="I5" s="99"/>
      <c r="J5" s="137"/>
      <c r="K5" s="75"/>
      <c r="L5" s="45" t="s">
        <v>189</v>
      </c>
      <c r="M5" s="45"/>
      <c r="N5" s="45"/>
      <c r="O5" s="158" t="s">
        <v>202</v>
      </c>
      <c r="P5" s="158"/>
      <c r="Q5" s="99"/>
      <c r="R5" s="137"/>
    </row>
    <row r="6" spans="1:18" ht="15" customHeight="1" x14ac:dyDescent="0.25">
      <c r="A6" s="133" t="s">
        <v>4</v>
      </c>
      <c r="B6" s="133" t="s">
        <v>5</v>
      </c>
      <c r="C6" s="42" t="s">
        <v>175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133" t="s">
        <v>203</v>
      </c>
      <c r="P6" s="133"/>
      <c r="Q6" s="159" t="s">
        <v>204</v>
      </c>
      <c r="R6" s="159"/>
    </row>
    <row r="7" spans="1:18" ht="15" customHeight="1" x14ac:dyDescent="0.25">
      <c r="A7" s="133"/>
      <c r="B7" s="133"/>
      <c r="C7" s="42" t="s">
        <v>169</v>
      </c>
      <c r="D7" s="42"/>
      <c r="E7" s="42" t="s">
        <v>170</v>
      </c>
      <c r="F7" s="42"/>
      <c r="G7" s="42" t="s">
        <v>171</v>
      </c>
      <c r="H7" s="42"/>
      <c r="I7" s="42" t="s">
        <v>172</v>
      </c>
      <c r="J7" s="42"/>
      <c r="K7" s="42" t="s">
        <v>173</v>
      </c>
      <c r="L7" s="42"/>
      <c r="M7" s="42" t="s">
        <v>174</v>
      </c>
      <c r="N7" s="42"/>
      <c r="O7" s="133"/>
      <c r="P7" s="133"/>
      <c r="Q7" s="159"/>
      <c r="R7" s="159"/>
    </row>
    <row r="8" spans="1:18" ht="15.75" x14ac:dyDescent="0.25">
      <c r="A8" s="133"/>
      <c r="B8" s="133"/>
      <c r="C8" s="103" t="s">
        <v>138</v>
      </c>
      <c r="D8" s="103" t="s">
        <v>139</v>
      </c>
      <c r="E8" s="103" t="s">
        <v>138</v>
      </c>
      <c r="F8" s="103" t="s">
        <v>139</v>
      </c>
      <c r="G8" s="103" t="s">
        <v>138</v>
      </c>
      <c r="H8" s="103" t="s">
        <v>139</v>
      </c>
      <c r="I8" s="103" t="s">
        <v>138</v>
      </c>
      <c r="J8" s="103" t="s">
        <v>139</v>
      </c>
      <c r="K8" s="103" t="s">
        <v>138</v>
      </c>
      <c r="L8" s="103" t="s">
        <v>139</v>
      </c>
      <c r="M8" s="103" t="s">
        <v>138</v>
      </c>
      <c r="N8" s="103" t="s">
        <v>139</v>
      </c>
      <c r="O8" s="103" t="s">
        <v>138</v>
      </c>
      <c r="P8" s="103" t="s">
        <v>139</v>
      </c>
      <c r="Q8" s="103" t="s">
        <v>138</v>
      </c>
      <c r="R8" s="103" t="s">
        <v>139</v>
      </c>
    </row>
    <row r="9" spans="1:18" ht="15.75" x14ac:dyDescent="0.25">
      <c r="A9" s="132" t="s">
        <v>188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</row>
    <row r="10" spans="1:18" ht="15.75" x14ac:dyDescent="0.25">
      <c r="A10" s="82">
        <v>1</v>
      </c>
      <c r="B10" s="134" t="s">
        <v>13</v>
      </c>
      <c r="C10" s="23">
        <v>1</v>
      </c>
      <c r="D10" s="23">
        <v>3797</v>
      </c>
      <c r="E10" s="23">
        <v>2740</v>
      </c>
      <c r="F10" s="23">
        <v>6337</v>
      </c>
      <c r="G10" s="23">
        <v>476</v>
      </c>
      <c r="H10" s="23">
        <v>1272</v>
      </c>
      <c r="I10" s="23">
        <v>25</v>
      </c>
      <c r="J10" s="23">
        <v>2667</v>
      </c>
      <c r="K10" s="23">
        <v>5907</v>
      </c>
      <c r="L10" s="23">
        <v>9915</v>
      </c>
      <c r="M10" s="23">
        <v>2</v>
      </c>
      <c r="N10" s="23">
        <v>19</v>
      </c>
      <c r="O10" s="27">
        <f>M10+K10+I10+G10+E10+C10</f>
        <v>9151</v>
      </c>
      <c r="P10" s="27">
        <f>N10+L10+J10+H10+F10+D10</f>
        <v>24007</v>
      </c>
      <c r="Q10" s="23">
        <v>559322</v>
      </c>
      <c r="R10" s="23">
        <v>1314730</v>
      </c>
    </row>
    <row r="11" spans="1:18" ht="15.75" x14ac:dyDescent="0.25">
      <c r="A11" s="82">
        <v>2</v>
      </c>
      <c r="B11" s="134" t="s">
        <v>14</v>
      </c>
      <c r="C11" s="23">
        <v>0</v>
      </c>
      <c r="D11" s="23">
        <v>0</v>
      </c>
      <c r="E11" s="23">
        <v>369</v>
      </c>
      <c r="F11" s="23">
        <v>605</v>
      </c>
      <c r="G11" s="23">
        <v>1389</v>
      </c>
      <c r="H11" s="23">
        <v>20894</v>
      </c>
      <c r="I11" s="23">
        <v>0</v>
      </c>
      <c r="J11" s="23">
        <v>0</v>
      </c>
      <c r="K11" s="23">
        <v>11</v>
      </c>
      <c r="L11" s="23">
        <v>115</v>
      </c>
      <c r="M11" s="23">
        <v>0</v>
      </c>
      <c r="N11" s="23">
        <v>0</v>
      </c>
      <c r="O11" s="27">
        <f t="shared" ref="O11:P21" si="0">M11+K11+I11+G11+E11+C11</f>
        <v>1769</v>
      </c>
      <c r="P11" s="27">
        <f t="shared" si="0"/>
        <v>21614</v>
      </c>
      <c r="Q11" s="23">
        <v>74674</v>
      </c>
      <c r="R11" s="23">
        <v>174574</v>
      </c>
    </row>
    <row r="12" spans="1:18" ht="15.75" x14ac:dyDescent="0.25">
      <c r="A12" s="82">
        <v>3</v>
      </c>
      <c r="B12" s="134" t="s">
        <v>15</v>
      </c>
      <c r="C12" s="23">
        <v>1</v>
      </c>
      <c r="D12" s="23">
        <v>0</v>
      </c>
      <c r="E12" s="23">
        <v>482</v>
      </c>
      <c r="F12" s="23">
        <v>364</v>
      </c>
      <c r="G12" s="23">
        <v>2699</v>
      </c>
      <c r="H12" s="23">
        <v>5089</v>
      </c>
      <c r="I12" s="23">
        <v>1</v>
      </c>
      <c r="J12" s="23">
        <v>0</v>
      </c>
      <c r="K12" s="23">
        <v>458</v>
      </c>
      <c r="L12" s="23">
        <v>641</v>
      </c>
      <c r="M12" s="23">
        <v>0</v>
      </c>
      <c r="N12" s="23">
        <v>0</v>
      </c>
      <c r="O12" s="27">
        <f t="shared" si="0"/>
        <v>3641</v>
      </c>
      <c r="P12" s="27">
        <f t="shared" si="0"/>
        <v>6094</v>
      </c>
      <c r="Q12" s="23">
        <v>3657</v>
      </c>
      <c r="R12" s="23">
        <v>11201</v>
      </c>
    </row>
    <row r="13" spans="1:18" ht="15.75" x14ac:dyDescent="0.25">
      <c r="A13" s="82">
        <v>4</v>
      </c>
      <c r="B13" s="134" t="s">
        <v>16</v>
      </c>
      <c r="C13" s="23">
        <v>0</v>
      </c>
      <c r="D13" s="23">
        <v>0</v>
      </c>
      <c r="E13" s="23">
        <v>1335</v>
      </c>
      <c r="F13" s="23">
        <v>2823</v>
      </c>
      <c r="G13" s="23">
        <v>1317</v>
      </c>
      <c r="H13" s="23">
        <v>22375</v>
      </c>
      <c r="I13" s="23">
        <v>1615</v>
      </c>
      <c r="J13" s="23">
        <v>2837</v>
      </c>
      <c r="K13" s="23">
        <v>4</v>
      </c>
      <c r="L13" s="23">
        <v>2</v>
      </c>
      <c r="M13" s="23">
        <v>0</v>
      </c>
      <c r="N13" s="23">
        <v>0</v>
      </c>
      <c r="O13" s="27">
        <f t="shared" si="0"/>
        <v>4271</v>
      </c>
      <c r="P13" s="27">
        <f t="shared" si="0"/>
        <v>28037</v>
      </c>
      <c r="Q13" s="23">
        <v>47868</v>
      </c>
      <c r="R13" s="23">
        <v>152216</v>
      </c>
    </row>
    <row r="14" spans="1:18" ht="15.75" x14ac:dyDescent="0.25">
      <c r="A14" s="82">
        <v>5</v>
      </c>
      <c r="B14" s="134" t="s">
        <v>17</v>
      </c>
      <c r="C14" s="23">
        <v>0</v>
      </c>
      <c r="D14" s="23">
        <v>0</v>
      </c>
      <c r="E14" s="23">
        <v>503</v>
      </c>
      <c r="F14" s="23">
        <v>1614</v>
      </c>
      <c r="G14" s="23">
        <v>1341</v>
      </c>
      <c r="H14" s="23">
        <v>13747</v>
      </c>
      <c r="I14" s="23">
        <v>0</v>
      </c>
      <c r="J14" s="23">
        <v>0</v>
      </c>
      <c r="K14" s="23">
        <v>0</v>
      </c>
      <c r="L14" s="23">
        <v>0</v>
      </c>
      <c r="M14" s="23">
        <v>1</v>
      </c>
      <c r="N14" s="23">
        <v>2</v>
      </c>
      <c r="O14" s="27">
        <f t="shared" si="0"/>
        <v>1845</v>
      </c>
      <c r="P14" s="27">
        <f t="shared" si="0"/>
        <v>15363</v>
      </c>
      <c r="Q14" s="23">
        <v>56574</v>
      </c>
      <c r="R14" s="23">
        <v>119001</v>
      </c>
    </row>
    <row r="15" spans="1:18" ht="15.75" x14ac:dyDescent="0.25">
      <c r="A15" s="82">
        <v>6</v>
      </c>
      <c r="B15" s="134" t="s">
        <v>18</v>
      </c>
      <c r="C15" s="23">
        <v>0</v>
      </c>
      <c r="D15" s="23">
        <v>0</v>
      </c>
      <c r="E15" s="23">
        <v>99</v>
      </c>
      <c r="F15" s="23">
        <v>215</v>
      </c>
      <c r="G15" s="23">
        <v>322</v>
      </c>
      <c r="H15" s="23">
        <v>4881</v>
      </c>
      <c r="I15" s="23">
        <v>504</v>
      </c>
      <c r="J15" s="23">
        <v>5602</v>
      </c>
      <c r="K15" s="23">
        <v>0</v>
      </c>
      <c r="L15" s="23">
        <v>0</v>
      </c>
      <c r="M15" s="23">
        <v>0</v>
      </c>
      <c r="N15" s="23">
        <v>0</v>
      </c>
      <c r="O15" s="27">
        <f t="shared" si="0"/>
        <v>925</v>
      </c>
      <c r="P15" s="27">
        <f t="shared" si="0"/>
        <v>10698</v>
      </c>
      <c r="Q15" s="23">
        <v>17747</v>
      </c>
      <c r="R15" s="23">
        <v>39050</v>
      </c>
    </row>
    <row r="16" spans="1:18" ht="15.75" x14ac:dyDescent="0.25">
      <c r="A16" s="82">
        <v>7</v>
      </c>
      <c r="B16" s="134" t="s">
        <v>19</v>
      </c>
      <c r="C16" s="23">
        <v>44</v>
      </c>
      <c r="D16" s="23">
        <v>48</v>
      </c>
      <c r="E16" s="23">
        <v>123</v>
      </c>
      <c r="F16" s="23">
        <v>137</v>
      </c>
      <c r="G16" s="23">
        <v>266</v>
      </c>
      <c r="H16" s="23">
        <v>10280</v>
      </c>
      <c r="I16" s="23">
        <v>188</v>
      </c>
      <c r="J16" s="23">
        <v>320</v>
      </c>
      <c r="K16" s="23">
        <v>42</v>
      </c>
      <c r="L16" s="23">
        <v>21</v>
      </c>
      <c r="M16" s="23">
        <v>0</v>
      </c>
      <c r="N16" s="23">
        <v>0</v>
      </c>
      <c r="O16" s="27">
        <f t="shared" si="0"/>
        <v>663</v>
      </c>
      <c r="P16" s="27">
        <f t="shared" si="0"/>
        <v>10806</v>
      </c>
      <c r="Q16" s="23">
        <v>4007</v>
      </c>
      <c r="R16" s="23">
        <v>10226</v>
      </c>
    </row>
    <row r="17" spans="1:18" ht="15.75" x14ac:dyDescent="0.25">
      <c r="A17" s="82">
        <v>8</v>
      </c>
      <c r="B17" s="134" t="s">
        <v>20</v>
      </c>
      <c r="C17" s="23">
        <v>1</v>
      </c>
      <c r="D17" s="23">
        <v>59</v>
      </c>
      <c r="E17" s="23">
        <v>1918</v>
      </c>
      <c r="F17" s="23">
        <v>3986</v>
      </c>
      <c r="G17" s="23">
        <v>4453</v>
      </c>
      <c r="H17" s="23">
        <v>57492</v>
      </c>
      <c r="I17" s="23">
        <v>5551</v>
      </c>
      <c r="J17" s="23">
        <v>12320</v>
      </c>
      <c r="K17" s="23">
        <v>40</v>
      </c>
      <c r="L17" s="23">
        <v>14</v>
      </c>
      <c r="M17" s="23">
        <v>0</v>
      </c>
      <c r="N17" s="23">
        <v>0</v>
      </c>
      <c r="O17" s="27">
        <f t="shared" si="0"/>
        <v>11963</v>
      </c>
      <c r="P17" s="27">
        <f t="shared" si="0"/>
        <v>73871</v>
      </c>
      <c r="Q17" s="23">
        <v>310761</v>
      </c>
      <c r="R17" s="23">
        <v>1102592</v>
      </c>
    </row>
    <row r="18" spans="1:18" ht="15.75" x14ac:dyDescent="0.25">
      <c r="A18" s="82">
        <v>9</v>
      </c>
      <c r="B18" s="134" t="s">
        <v>21</v>
      </c>
      <c r="C18" s="23">
        <v>0</v>
      </c>
      <c r="D18" s="23">
        <v>0</v>
      </c>
      <c r="E18" s="23">
        <v>66</v>
      </c>
      <c r="F18" s="23">
        <v>311</v>
      </c>
      <c r="G18" s="23">
        <v>1420</v>
      </c>
      <c r="H18" s="23">
        <v>14201</v>
      </c>
      <c r="I18" s="23">
        <v>2</v>
      </c>
      <c r="J18" s="23">
        <v>9</v>
      </c>
      <c r="K18" s="23">
        <v>17</v>
      </c>
      <c r="L18" s="23">
        <v>40</v>
      </c>
      <c r="M18" s="23">
        <v>0</v>
      </c>
      <c r="N18" s="23">
        <v>0</v>
      </c>
      <c r="O18" s="27">
        <f t="shared" si="0"/>
        <v>1505</v>
      </c>
      <c r="P18" s="27">
        <f t="shared" si="0"/>
        <v>14561</v>
      </c>
      <c r="Q18" s="23">
        <v>16604</v>
      </c>
      <c r="R18" s="23">
        <v>65475</v>
      </c>
    </row>
    <row r="19" spans="1:18" ht="15.75" x14ac:dyDescent="0.25">
      <c r="A19" s="82">
        <v>10</v>
      </c>
      <c r="B19" s="134" t="s">
        <v>22</v>
      </c>
      <c r="C19" s="23">
        <v>0</v>
      </c>
      <c r="D19" s="23">
        <v>0</v>
      </c>
      <c r="E19" s="23">
        <v>881</v>
      </c>
      <c r="F19" s="23">
        <v>2057</v>
      </c>
      <c r="G19" s="23">
        <v>2248</v>
      </c>
      <c r="H19" s="23">
        <v>14313</v>
      </c>
      <c r="I19" s="23">
        <v>3</v>
      </c>
      <c r="J19" s="23">
        <v>550</v>
      </c>
      <c r="K19" s="23">
        <v>5474</v>
      </c>
      <c r="L19" s="23">
        <v>133</v>
      </c>
      <c r="M19" s="23">
        <v>41</v>
      </c>
      <c r="N19" s="23">
        <v>304</v>
      </c>
      <c r="O19" s="27">
        <f t="shared" si="0"/>
        <v>8647</v>
      </c>
      <c r="P19" s="27">
        <f t="shared" si="0"/>
        <v>17357</v>
      </c>
      <c r="Q19" s="23">
        <v>93103</v>
      </c>
      <c r="R19" s="23">
        <v>225124</v>
      </c>
    </row>
    <row r="20" spans="1:18" ht="15.75" x14ac:dyDescent="0.25">
      <c r="A20" s="82">
        <v>11</v>
      </c>
      <c r="B20" s="134" t="s">
        <v>23</v>
      </c>
      <c r="C20" s="23">
        <v>0</v>
      </c>
      <c r="D20" s="23">
        <v>0</v>
      </c>
      <c r="E20" s="23">
        <v>346</v>
      </c>
      <c r="F20" s="23">
        <v>1163</v>
      </c>
      <c r="G20" s="23">
        <v>1321</v>
      </c>
      <c r="H20" s="23">
        <v>11722</v>
      </c>
      <c r="I20" s="23">
        <v>3</v>
      </c>
      <c r="J20" s="23">
        <v>1325</v>
      </c>
      <c r="K20" s="23">
        <v>10419</v>
      </c>
      <c r="L20" s="23">
        <v>68794</v>
      </c>
      <c r="M20" s="23">
        <v>1</v>
      </c>
      <c r="N20" s="23">
        <v>5000</v>
      </c>
      <c r="O20" s="27">
        <f t="shared" si="0"/>
        <v>12090</v>
      </c>
      <c r="P20" s="27">
        <f t="shared" si="0"/>
        <v>88004</v>
      </c>
      <c r="Q20" s="23">
        <v>33282</v>
      </c>
      <c r="R20" s="23">
        <v>85849</v>
      </c>
    </row>
    <row r="21" spans="1:18" ht="15.75" x14ac:dyDescent="0.25">
      <c r="A21" s="82">
        <v>12</v>
      </c>
      <c r="B21" s="134" t="s">
        <v>24</v>
      </c>
      <c r="C21" s="23">
        <v>7</v>
      </c>
      <c r="D21" s="23">
        <v>4545</v>
      </c>
      <c r="E21" s="23">
        <v>7527</v>
      </c>
      <c r="F21" s="23">
        <v>17048</v>
      </c>
      <c r="G21" s="23">
        <v>15958</v>
      </c>
      <c r="H21" s="23">
        <v>164044</v>
      </c>
      <c r="I21" s="23">
        <v>34726</v>
      </c>
      <c r="J21" s="23">
        <v>130507</v>
      </c>
      <c r="K21" s="23">
        <v>0</v>
      </c>
      <c r="L21" s="23">
        <v>0</v>
      </c>
      <c r="M21" s="23">
        <v>14</v>
      </c>
      <c r="N21" s="23">
        <v>608</v>
      </c>
      <c r="O21" s="27">
        <f t="shared" si="0"/>
        <v>58232</v>
      </c>
      <c r="P21" s="27">
        <f t="shared" si="0"/>
        <v>316752</v>
      </c>
      <c r="Q21" s="23">
        <v>388747</v>
      </c>
      <c r="R21" s="23">
        <v>939134</v>
      </c>
    </row>
    <row r="22" spans="1:18" ht="15.75" x14ac:dyDescent="0.25">
      <c r="A22" s="27" t="s">
        <v>25</v>
      </c>
      <c r="B22" s="135" t="s">
        <v>26</v>
      </c>
      <c r="C22" s="27">
        <f>SUM(C10:C21)</f>
        <v>54</v>
      </c>
      <c r="D22" s="27">
        <f t="shared" ref="D22:N22" si="1">SUM(D10:D21)</f>
        <v>8449</v>
      </c>
      <c r="E22" s="27">
        <f t="shared" si="1"/>
        <v>16389</v>
      </c>
      <c r="F22" s="27">
        <f t="shared" si="1"/>
        <v>36660</v>
      </c>
      <c r="G22" s="27">
        <f t="shared" si="1"/>
        <v>33210</v>
      </c>
      <c r="H22" s="27">
        <f t="shared" si="1"/>
        <v>340310</v>
      </c>
      <c r="I22" s="27">
        <f t="shared" si="1"/>
        <v>42618</v>
      </c>
      <c r="J22" s="27">
        <f t="shared" si="1"/>
        <v>156137</v>
      </c>
      <c r="K22" s="27">
        <f t="shared" si="1"/>
        <v>22372</v>
      </c>
      <c r="L22" s="27">
        <f t="shared" si="1"/>
        <v>79675</v>
      </c>
      <c r="M22" s="27">
        <f t="shared" si="1"/>
        <v>59</v>
      </c>
      <c r="N22" s="27">
        <f t="shared" si="1"/>
        <v>5933</v>
      </c>
      <c r="O22" s="27">
        <f>SUM(O10:O21)</f>
        <v>114702</v>
      </c>
      <c r="P22" s="27">
        <f>SUM(P10:P21)</f>
        <v>627164</v>
      </c>
      <c r="Q22" s="27">
        <f>SUM(Q10:Q21)</f>
        <v>1606346</v>
      </c>
      <c r="R22" s="27">
        <f>SUM(R10:R21)</f>
        <v>4239172</v>
      </c>
    </row>
    <row r="23" spans="1:18" ht="15.75" x14ac:dyDescent="0.25">
      <c r="A23" s="132" t="s">
        <v>79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</row>
    <row r="24" spans="1:18" ht="15.75" x14ac:dyDescent="0.25">
      <c r="A24" s="82">
        <v>13</v>
      </c>
      <c r="B24" s="134" t="s">
        <v>30</v>
      </c>
      <c r="C24" s="23">
        <v>0</v>
      </c>
      <c r="D24" s="23">
        <v>0</v>
      </c>
      <c r="E24" s="23">
        <v>2</v>
      </c>
      <c r="F24" s="23">
        <v>2</v>
      </c>
      <c r="G24" s="23">
        <v>0</v>
      </c>
      <c r="H24" s="23">
        <v>0</v>
      </c>
      <c r="I24" s="23">
        <v>0</v>
      </c>
      <c r="J24" s="23">
        <v>0</v>
      </c>
      <c r="K24" s="23">
        <v>3</v>
      </c>
      <c r="L24" s="23">
        <v>8</v>
      </c>
      <c r="M24" s="23">
        <v>0</v>
      </c>
      <c r="N24" s="23">
        <v>0</v>
      </c>
      <c r="O24" s="27">
        <f t="shared" ref="O24:P45" si="2">M24+K24+I24+G24+E24+C24</f>
        <v>5</v>
      </c>
      <c r="P24" s="27">
        <f t="shared" si="2"/>
        <v>10</v>
      </c>
      <c r="Q24" s="23">
        <v>165</v>
      </c>
      <c r="R24" s="23">
        <v>610</v>
      </c>
    </row>
    <row r="25" spans="1:18" ht="15.75" x14ac:dyDescent="0.25">
      <c r="A25" s="82">
        <v>14</v>
      </c>
      <c r="B25" s="134" t="s">
        <v>34</v>
      </c>
      <c r="C25" s="23">
        <v>0</v>
      </c>
      <c r="D25" s="23">
        <v>0</v>
      </c>
      <c r="E25" s="23">
        <v>1</v>
      </c>
      <c r="F25" s="23">
        <v>1</v>
      </c>
      <c r="G25" s="23">
        <v>10</v>
      </c>
      <c r="H25" s="23">
        <v>151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7">
        <f t="shared" si="2"/>
        <v>11</v>
      </c>
      <c r="P25" s="27">
        <f t="shared" si="2"/>
        <v>152</v>
      </c>
      <c r="Q25" s="23">
        <v>556</v>
      </c>
      <c r="R25" s="23">
        <v>2933</v>
      </c>
    </row>
    <row r="26" spans="1:18" ht="15.75" x14ac:dyDescent="0.25">
      <c r="A26" s="82">
        <v>15</v>
      </c>
      <c r="B26" s="134" t="s">
        <v>40</v>
      </c>
      <c r="C26" s="23">
        <v>0</v>
      </c>
      <c r="D26" s="23">
        <v>0</v>
      </c>
      <c r="E26" s="23">
        <v>3</v>
      </c>
      <c r="F26" s="23">
        <v>5</v>
      </c>
      <c r="G26" s="23">
        <v>11</v>
      </c>
      <c r="H26" s="23">
        <v>178</v>
      </c>
      <c r="I26" s="23">
        <v>0</v>
      </c>
      <c r="J26" s="23">
        <v>0</v>
      </c>
      <c r="K26" s="23">
        <v>8</v>
      </c>
      <c r="L26" s="23">
        <v>44</v>
      </c>
      <c r="M26" s="23">
        <v>0</v>
      </c>
      <c r="N26" s="23">
        <v>0</v>
      </c>
      <c r="O26" s="27">
        <f t="shared" si="2"/>
        <v>22</v>
      </c>
      <c r="P26" s="27">
        <f t="shared" si="2"/>
        <v>227</v>
      </c>
      <c r="Q26" s="23">
        <v>22</v>
      </c>
      <c r="R26" s="23">
        <v>1683</v>
      </c>
    </row>
    <row r="27" spans="1:18" ht="15.75" x14ac:dyDescent="0.25">
      <c r="A27" s="82">
        <v>16</v>
      </c>
      <c r="B27" s="134" t="s">
        <v>46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23</v>
      </c>
      <c r="L27" s="23">
        <v>417</v>
      </c>
      <c r="M27" s="23">
        <v>0</v>
      </c>
      <c r="N27" s="23">
        <v>0</v>
      </c>
      <c r="O27" s="27">
        <f t="shared" si="2"/>
        <v>23</v>
      </c>
      <c r="P27" s="27">
        <f t="shared" si="2"/>
        <v>417</v>
      </c>
      <c r="Q27" s="23">
        <v>0</v>
      </c>
      <c r="R27" s="23">
        <v>0</v>
      </c>
    </row>
    <row r="28" spans="1:18" ht="15.75" x14ac:dyDescent="0.25">
      <c r="A28" s="82">
        <v>17</v>
      </c>
      <c r="B28" s="134" t="s">
        <v>31</v>
      </c>
      <c r="C28" s="23">
        <v>0</v>
      </c>
      <c r="D28" s="23">
        <v>0</v>
      </c>
      <c r="E28" s="23">
        <v>3</v>
      </c>
      <c r="F28" s="23">
        <v>1006</v>
      </c>
      <c r="G28" s="23">
        <v>2</v>
      </c>
      <c r="H28" s="23">
        <v>147</v>
      </c>
      <c r="I28" s="23">
        <v>0</v>
      </c>
      <c r="J28" s="23">
        <v>0</v>
      </c>
      <c r="K28" s="23">
        <v>3</v>
      </c>
      <c r="L28" s="23">
        <v>2355</v>
      </c>
      <c r="M28" s="23">
        <v>0</v>
      </c>
      <c r="N28" s="23">
        <v>0</v>
      </c>
      <c r="O28" s="27">
        <f t="shared" si="2"/>
        <v>8</v>
      </c>
      <c r="P28" s="27">
        <f t="shared" si="2"/>
        <v>3508</v>
      </c>
      <c r="Q28" s="23">
        <v>672</v>
      </c>
      <c r="R28" s="23">
        <v>48562</v>
      </c>
    </row>
    <row r="29" spans="1:18" ht="15.75" x14ac:dyDescent="0.25">
      <c r="A29" s="82">
        <v>18</v>
      </c>
      <c r="B29" s="134" t="s">
        <v>33</v>
      </c>
      <c r="C29" s="23">
        <v>0</v>
      </c>
      <c r="D29" s="23">
        <v>0</v>
      </c>
      <c r="E29" s="23">
        <v>0</v>
      </c>
      <c r="F29" s="23">
        <v>0</v>
      </c>
      <c r="G29" s="23">
        <v>3</v>
      </c>
      <c r="H29" s="23">
        <v>45</v>
      </c>
      <c r="I29" s="23">
        <v>0</v>
      </c>
      <c r="J29" s="23">
        <v>0</v>
      </c>
      <c r="K29" s="23">
        <v>1</v>
      </c>
      <c r="L29" s="23">
        <v>5</v>
      </c>
      <c r="M29" s="23">
        <v>0</v>
      </c>
      <c r="N29" s="23">
        <v>0</v>
      </c>
      <c r="O29" s="27">
        <f t="shared" si="2"/>
        <v>4</v>
      </c>
      <c r="P29" s="27">
        <f t="shared" si="2"/>
        <v>50</v>
      </c>
      <c r="Q29" s="23">
        <v>1</v>
      </c>
      <c r="R29" s="23">
        <v>2</v>
      </c>
    </row>
    <row r="30" spans="1:18" ht="15.75" x14ac:dyDescent="0.25">
      <c r="A30" s="82">
        <v>19</v>
      </c>
      <c r="B30" s="134" t="s">
        <v>41</v>
      </c>
      <c r="C30" s="23">
        <v>10</v>
      </c>
      <c r="D30" s="23">
        <v>65</v>
      </c>
      <c r="E30" s="23">
        <v>15</v>
      </c>
      <c r="F30" s="23">
        <v>131</v>
      </c>
      <c r="G30" s="23">
        <v>1</v>
      </c>
      <c r="H30" s="23">
        <v>17</v>
      </c>
      <c r="I30" s="23">
        <v>0</v>
      </c>
      <c r="J30" s="23">
        <v>0</v>
      </c>
      <c r="K30" s="23">
        <v>1</v>
      </c>
      <c r="L30" s="23">
        <v>2</v>
      </c>
      <c r="M30" s="23">
        <v>1</v>
      </c>
      <c r="N30" s="23">
        <v>3</v>
      </c>
      <c r="O30" s="27">
        <f t="shared" si="2"/>
        <v>28</v>
      </c>
      <c r="P30" s="27">
        <f t="shared" si="2"/>
        <v>218</v>
      </c>
      <c r="Q30" s="23">
        <v>1</v>
      </c>
      <c r="R30" s="23">
        <v>2</v>
      </c>
    </row>
    <row r="31" spans="1:18" ht="15.75" x14ac:dyDescent="0.25">
      <c r="A31" s="82">
        <v>20</v>
      </c>
      <c r="B31" s="134" t="s">
        <v>42</v>
      </c>
      <c r="C31" s="23">
        <v>0</v>
      </c>
      <c r="D31" s="23">
        <v>0</v>
      </c>
      <c r="E31" s="23">
        <v>0</v>
      </c>
      <c r="F31" s="23">
        <v>0</v>
      </c>
      <c r="G31" s="23">
        <v>11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7">
        <f t="shared" si="2"/>
        <v>11</v>
      </c>
      <c r="P31" s="27">
        <f t="shared" si="2"/>
        <v>0</v>
      </c>
      <c r="Q31" s="23">
        <v>5</v>
      </c>
      <c r="R31" s="23">
        <v>0</v>
      </c>
    </row>
    <row r="32" spans="1:18" ht="15.75" x14ac:dyDescent="0.25">
      <c r="A32" s="82">
        <v>21</v>
      </c>
      <c r="B32" s="22" t="s">
        <v>44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7">
        <f t="shared" si="2"/>
        <v>0</v>
      </c>
      <c r="P32" s="27">
        <f t="shared" si="2"/>
        <v>0</v>
      </c>
      <c r="Q32" s="23">
        <v>0</v>
      </c>
      <c r="R32" s="23">
        <v>0</v>
      </c>
    </row>
    <row r="33" spans="1:18" ht="15.75" x14ac:dyDescent="0.25">
      <c r="A33" s="82">
        <v>22</v>
      </c>
      <c r="B33" s="134" t="s">
        <v>47</v>
      </c>
      <c r="C33" s="23">
        <v>0</v>
      </c>
      <c r="D33" s="23">
        <v>0</v>
      </c>
      <c r="E33" s="23">
        <v>2</v>
      </c>
      <c r="F33" s="23">
        <v>2</v>
      </c>
      <c r="G33" s="23">
        <v>4</v>
      </c>
      <c r="H33" s="23">
        <v>53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7">
        <f t="shared" si="2"/>
        <v>6</v>
      </c>
      <c r="P33" s="27">
        <f t="shared" si="2"/>
        <v>55</v>
      </c>
      <c r="Q33" s="23">
        <v>6</v>
      </c>
      <c r="R33" s="23">
        <v>88</v>
      </c>
    </row>
    <row r="34" spans="1:18" ht="15.75" x14ac:dyDescent="0.25">
      <c r="A34" s="82">
        <v>23</v>
      </c>
      <c r="B34" s="134" t="s">
        <v>45</v>
      </c>
      <c r="C34" s="23">
        <v>0</v>
      </c>
      <c r="D34" s="23">
        <v>0</v>
      </c>
      <c r="E34" s="23">
        <v>0</v>
      </c>
      <c r="F34" s="23">
        <v>0</v>
      </c>
      <c r="G34" s="23">
        <v>65</v>
      </c>
      <c r="H34" s="23">
        <v>971</v>
      </c>
      <c r="I34" s="23">
        <v>0</v>
      </c>
      <c r="J34" s="23">
        <v>0</v>
      </c>
      <c r="K34" s="23">
        <v>1074</v>
      </c>
      <c r="L34" s="23">
        <v>617</v>
      </c>
      <c r="M34" s="23">
        <v>0</v>
      </c>
      <c r="N34" s="23">
        <v>0</v>
      </c>
      <c r="O34" s="27">
        <f t="shared" si="2"/>
        <v>1139</v>
      </c>
      <c r="P34" s="27">
        <f t="shared" si="2"/>
        <v>1588</v>
      </c>
      <c r="Q34" s="23">
        <v>126034</v>
      </c>
      <c r="R34" s="23">
        <v>84096</v>
      </c>
    </row>
    <row r="35" spans="1:18" ht="15.75" x14ac:dyDescent="0.25">
      <c r="A35" s="82">
        <v>24</v>
      </c>
      <c r="B35" s="134" t="s">
        <v>193</v>
      </c>
      <c r="C35" s="23">
        <v>0</v>
      </c>
      <c r="D35" s="23">
        <v>0</v>
      </c>
      <c r="E35" s="23">
        <v>1</v>
      </c>
      <c r="F35" s="23">
        <v>9</v>
      </c>
      <c r="G35" s="23">
        <v>7</v>
      </c>
      <c r="H35" s="23">
        <v>123</v>
      </c>
      <c r="I35" s="23">
        <v>0</v>
      </c>
      <c r="J35" s="23">
        <v>0</v>
      </c>
      <c r="K35" s="23">
        <v>4</v>
      </c>
      <c r="L35" s="23">
        <v>19</v>
      </c>
      <c r="M35" s="23">
        <v>0</v>
      </c>
      <c r="N35" s="23">
        <v>0</v>
      </c>
      <c r="O35" s="27">
        <f t="shared" si="2"/>
        <v>12</v>
      </c>
      <c r="P35" s="27">
        <f t="shared" si="2"/>
        <v>151</v>
      </c>
      <c r="Q35" s="23">
        <v>8</v>
      </c>
      <c r="R35" s="23">
        <v>48</v>
      </c>
    </row>
    <row r="36" spans="1:18" ht="15.75" x14ac:dyDescent="0.25">
      <c r="A36" s="82">
        <v>25</v>
      </c>
      <c r="B36" s="134" t="s">
        <v>38</v>
      </c>
      <c r="C36" s="23">
        <v>0</v>
      </c>
      <c r="D36" s="23">
        <v>0</v>
      </c>
      <c r="E36" s="23">
        <v>0</v>
      </c>
      <c r="F36" s="23">
        <v>0</v>
      </c>
      <c r="G36" s="23">
        <v>379</v>
      </c>
      <c r="H36" s="23">
        <v>5332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7">
        <f t="shared" si="2"/>
        <v>379</v>
      </c>
      <c r="P36" s="27">
        <f t="shared" si="2"/>
        <v>5332</v>
      </c>
      <c r="Q36" s="23">
        <v>22892</v>
      </c>
      <c r="R36" s="23">
        <v>14888</v>
      </c>
    </row>
    <row r="37" spans="1:18" ht="15.75" x14ac:dyDescent="0.25">
      <c r="A37" s="82">
        <v>26</v>
      </c>
      <c r="B37" s="134" t="s">
        <v>194</v>
      </c>
      <c r="C37" s="23">
        <v>0</v>
      </c>
      <c r="D37" s="23">
        <v>0</v>
      </c>
      <c r="E37" s="23">
        <v>146</v>
      </c>
      <c r="F37" s="23">
        <v>1634</v>
      </c>
      <c r="G37" s="23">
        <v>1092</v>
      </c>
      <c r="H37" s="23">
        <v>23978</v>
      </c>
      <c r="I37" s="23">
        <v>1</v>
      </c>
      <c r="J37" s="23">
        <v>62</v>
      </c>
      <c r="K37" s="23">
        <v>118</v>
      </c>
      <c r="L37" s="23">
        <v>65</v>
      </c>
      <c r="M37" s="23">
        <v>0</v>
      </c>
      <c r="N37" s="23">
        <v>0</v>
      </c>
      <c r="O37" s="27">
        <f t="shared" si="2"/>
        <v>1357</v>
      </c>
      <c r="P37" s="27">
        <f t="shared" si="2"/>
        <v>25739</v>
      </c>
      <c r="Q37" s="23">
        <v>126828</v>
      </c>
      <c r="R37" s="23">
        <v>560657</v>
      </c>
    </row>
    <row r="38" spans="1:18" ht="15.75" x14ac:dyDescent="0.25">
      <c r="A38" s="82">
        <v>27</v>
      </c>
      <c r="B38" s="134" t="s">
        <v>195</v>
      </c>
      <c r="C38" s="23">
        <v>0</v>
      </c>
      <c r="D38" s="23">
        <v>0</v>
      </c>
      <c r="E38" s="23">
        <v>170</v>
      </c>
      <c r="F38" s="23">
        <v>299</v>
      </c>
      <c r="G38" s="23">
        <v>387</v>
      </c>
      <c r="H38" s="23">
        <v>7632</v>
      </c>
      <c r="I38" s="23">
        <v>17</v>
      </c>
      <c r="J38" s="23">
        <v>34</v>
      </c>
      <c r="K38" s="23">
        <v>0</v>
      </c>
      <c r="L38" s="23">
        <v>0</v>
      </c>
      <c r="M38" s="23">
        <v>10</v>
      </c>
      <c r="N38" s="23">
        <v>62</v>
      </c>
      <c r="O38" s="27">
        <f t="shared" si="2"/>
        <v>584</v>
      </c>
      <c r="P38" s="27">
        <f t="shared" si="2"/>
        <v>8027</v>
      </c>
      <c r="Q38" s="23">
        <v>15674</v>
      </c>
      <c r="R38" s="23">
        <v>26648</v>
      </c>
    </row>
    <row r="39" spans="1:18" ht="15.75" x14ac:dyDescent="0.25">
      <c r="A39" s="82">
        <v>28</v>
      </c>
      <c r="B39" s="134" t="s">
        <v>196</v>
      </c>
      <c r="C39" s="23">
        <v>0</v>
      </c>
      <c r="D39" s="23">
        <v>0</v>
      </c>
      <c r="E39" s="23">
        <v>0</v>
      </c>
      <c r="F39" s="23">
        <v>0</v>
      </c>
      <c r="G39" s="23">
        <v>7188</v>
      </c>
      <c r="H39" s="23">
        <v>65942</v>
      </c>
      <c r="I39" s="23">
        <v>0</v>
      </c>
      <c r="J39" s="23">
        <v>0</v>
      </c>
      <c r="K39" s="23">
        <v>57793</v>
      </c>
      <c r="L39" s="23">
        <v>15215</v>
      </c>
      <c r="M39" s="23">
        <v>0</v>
      </c>
      <c r="N39" s="23">
        <v>0</v>
      </c>
      <c r="O39" s="27">
        <f t="shared" si="2"/>
        <v>64981</v>
      </c>
      <c r="P39" s="27">
        <f t="shared" si="2"/>
        <v>81157</v>
      </c>
      <c r="Q39" s="23">
        <v>159469</v>
      </c>
      <c r="R39" s="23">
        <v>71715</v>
      </c>
    </row>
    <row r="40" spans="1:18" ht="15.75" x14ac:dyDescent="0.25">
      <c r="A40" s="82">
        <v>29</v>
      </c>
      <c r="B40" s="134" t="s">
        <v>197</v>
      </c>
      <c r="C40" s="23">
        <v>0</v>
      </c>
      <c r="D40" s="23">
        <v>0</v>
      </c>
      <c r="E40" s="23">
        <v>8</v>
      </c>
      <c r="F40" s="23">
        <v>22</v>
      </c>
      <c r="G40" s="23">
        <v>8568</v>
      </c>
      <c r="H40" s="23">
        <v>75126</v>
      </c>
      <c r="I40" s="23">
        <v>0</v>
      </c>
      <c r="J40" s="23">
        <v>0</v>
      </c>
      <c r="K40" s="23">
        <v>8835</v>
      </c>
      <c r="L40" s="23">
        <v>7992</v>
      </c>
      <c r="M40" s="23">
        <v>0</v>
      </c>
      <c r="N40" s="23">
        <v>0</v>
      </c>
      <c r="O40" s="27">
        <f t="shared" si="2"/>
        <v>17411</v>
      </c>
      <c r="P40" s="27">
        <f t="shared" si="2"/>
        <v>83140</v>
      </c>
      <c r="Q40" s="23">
        <v>118916</v>
      </c>
      <c r="R40" s="23">
        <v>642146</v>
      </c>
    </row>
    <row r="41" spans="1:18" ht="15.75" x14ac:dyDescent="0.25">
      <c r="A41" s="82">
        <v>30</v>
      </c>
      <c r="B41" s="134" t="s">
        <v>198</v>
      </c>
      <c r="C41" s="23">
        <v>0</v>
      </c>
      <c r="D41" s="23">
        <v>0</v>
      </c>
      <c r="E41" s="23">
        <v>0</v>
      </c>
      <c r="F41" s="23">
        <v>0</v>
      </c>
      <c r="G41" s="23">
        <v>678</v>
      </c>
      <c r="H41" s="23">
        <v>4210</v>
      </c>
      <c r="I41" s="23">
        <v>0</v>
      </c>
      <c r="J41" s="23">
        <v>0</v>
      </c>
      <c r="K41" s="23">
        <v>1291</v>
      </c>
      <c r="L41" s="23">
        <v>656</v>
      </c>
      <c r="M41" s="23">
        <v>0</v>
      </c>
      <c r="N41" s="23">
        <v>0</v>
      </c>
      <c r="O41" s="27">
        <f t="shared" si="2"/>
        <v>1969</v>
      </c>
      <c r="P41" s="27">
        <f t="shared" si="2"/>
        <v>4866</v>
      </c>
      <c r="Q41" s="23">
        <v>46157</v>
      </c>
      <c r="R41" s="23">
        <v>53302</v>
      </c>
    </row>
    <row r="42" spans="1:18" ht="15.75" x14ac:dyDescent="0.25">
      <c r="A42" s="82">
        <v>31</v>
      </c>
      <c r="B42" s="134" t="s">
        <v>43</v>
      </c>
      <c r="C42" s="23">
        <v>0</v>
      </c>
      <c r="D42" s="23">
        <v>0</v>
      </c>
      <c r="E42" s="23">
        <v>0</v>
      </c>
      <c r="F42" s="23">
        <v>0</v>
      </c>
      <c r="G42" s="23">
        <v>43</v>
      </c>
      <c r="H42" s="23">
        <v>1096</v>
      </c>
      <c r="I42" s="23">
        <v>0</v>
      </c>
      <c r="J42" s="23">
        <v>0</v>
      </c>
      <c r="K42" s="23">
        <v>4</v>
      </c>
      <c r="L42" s="23">
        <v>2</v>
      </c>
      <c r="M42" s="23">
        <v>0</v>
      </c>
      <c r="N42" s="23">
        <v>0</v>
      </c>
      <c r="O42" s="27">
        <f t="shared" si="2"/>
        <v>47</v>
      </c>
      <c r="P42" s="27">
        <f t="shared" si="2"/>
        <v>1098</v>
      </c>
      <c r="Q42" s="23">
        <v>23716</v>
      </c>
      <c r="R42" s="23">
        <v>160513</v>
      </c>
    </row>
    <row r="43" spans="1:18" ht="15.75" x14ac:dyDescent="0.25">
      <c r="A43" s="82">
        <v>32</v>
      </c>
      <c r="B43" s="134" t="s">
        <v>199</v>
      </c>
      <c r="C43" s="23">
        <v>0</v>
      </c>
      <c r="D43" s="23">
        <v>0</v>
      </c>
      <c r="E43" s="23">
        <v>117</v>
      </c>
      <c r="F43" s="23">
        <v>507</v>
      </c>
      <c r="G43" s="23">
        <v>396</v>
      </c>
      <c r="H43" s="23">
        <v>3146</v>
      </c>
      <c r="I43" s="23">
        <v>0</v>
      </c>
      <c r="J43" s="23">
        <v>0</v>
      </c>
      <c r="K43" s="23">
        <v>11105</v>
      </c>
      <c r="L43" s="23">
        <v>5291</v>
      </c>
      <c r="M43" s="23">
        <v>0</v>
      </c>
      <c r="N43" s="23">
        <v>0</v>
      </c>
      <c r="O43" s="27">
        <f t="shared" si="2"/>
        <v>11618</v>
      </c>
      <c r="P43" s="27">
        <f t="shared" si="2"/>
        <v>8944</v>
      </c>
      <c r="Q43" s="23">
        <v>79929</v>
      </c>
      <c r="R43" s="23">
        <v>66329</v>
      </c>
    </row>
    <row r="44" spans="1:18" ht="15.75" x14ac:dyDescent="0.25">
      <c r="A44" s="82">
        <v>33</v>
      </c>
      <c r="B44" s="134" t="s">
        <v>200</v>
      </c>
      <c r="C44" s="23">
        <v>0</v>
      </c>
      <c r="D44" s="23">
        <v>0</v>
      </c>
      <c r="E44" s="23">
        <v>14</v>
      </c>
      <c r="F44" s="23">
        <v>159</v>
      </c>
      <c r="G44" s="23">
        <v>153</v>
      </c>
      <c r="H44" s="23">
        <v>1327</v>
      </c>
      <c r="I44" s="23">
        <v>0</v>
      </c>
      <c r="J44" s="23">
        <v>0</v>
      </c>
      <c r="K44" s="23">
        <v>37</v>
      </c>
      <c r="L44" s="23">
        <v>46</v>
      </c>
      <c r="M44" s="23">
        <v>0</v>
      </c>
      <c r="N44" s="23">
        <v>0</v>
      </c>
      <c r="O44" s="27">
        <f t="shared" si="2"/>
        <v>204</v>
      </c>
      <c r="P44" s="27">
        <f t="shared" si="2"/>
        <v>1532</v>
      </c>
      <c r="Q44" s="23">
        <v>30103</v>
      </c>
      <c r="R44" s="23">
        <v>64245</v>
      </c>
    </row>
    <row r="45" spans="1:18" ht="15.75" x14ac:dyDescent="0.25">
      <c r="A45" s="82">
        <v>34</v>
      </c>
      <c r="B45" s="134" t="s">
        <v>201</v>
      </c>
      <c r="C45" s="23">
        <v>0</v>
      </c>
      <c r="D45" s="23">
        <v>0</v>
      </c>
      <c r="E45" s="23">
        <v>8</v>
      </c>
      <c r="F45" s="23">
        <v>1</v>
      </c>
      <c r="G45" s="23">
        <v>43406</v>
      </c>
      <c r="H45" s="23">
        <v>45692</v>
      </c>
      <c r="I45" s="23">
        <v>1</v>
      </c>
      <c r="J45" s="23">
        <v>26</v>
      </c>
      <c r="K45" s="23">
        <v>4</v>
      </c>
      <c r="L45" s="23">
        <v>105</v>
      </c>
      <c r="M45" s="23">
        <v>25</v>
      </c>
      <c r="N45" s="23">
        <v>5078</v>
      </c>
      <c r="O45" s="27">
        <f t="shared" si="2"/>
        <v>43444</v>
      </c>
      <c r="P45" s="27">
        <f t="shared" si="2"/>
        <v>50902</v>
      </c>
      <c r="Q45" s="23">
        <v>9036</v>
      </c>
      <c r="R45" s="23">
        <v>22389</v>
      </c>
    </row>
    <row r="46" spans="1:18" ht="15.75" x14ac:dyDescent="0.25">
      <c r="A46" s="27" t="s">
        <v>50</v>
      </c>
      <c r="B46" s="135" t="s">
        <v>26</v>
      </c>
      <c r="C46" s="27">
        <f>SUM(C24:C45)</f>
        <v>10</v>
      </c>
      <c r="D46" s="27">
        <f t="shared" ref="D46:P46" si="3">SUM(D24:D45)</f>
        <v>65</v>
      </c>
      <c r="E46" s="27">
        <f t="shared" si="3"/>
        <v>490</v>
      </c>
      <c r="F46" s="27">
        <f t="shared" si="3"/>
        <v>3778</v>
      </c>
      <c r="G46" s="27">
        <f t="shared" si="3"/>
        <v>62404</v>
      </c>
      <c r="H46" s="27">
        <f t="shared" si="3"/>
        <v>235166</v>
      </c>
      <c r="I46" s="27">
        <f t="shared" si="3"/>
        <v>19</v>
      </c>
      <c r="J46" s="27">
        <f t="shared" si="3"/>
        <v>122</v>
      </c>
      <c r="K46" s="27">
        <f t="shared" si="3"/>
        <v>80304</v>
      </c>
      <c r="L46" s="27">
        <f t="shared" si="3"/>
        <v>32839</v>
      </c>
      <c r="M46" s="27">
        <f t="shared" si="3"/>
        <v>36</v>
      </c>
      <c r="N46" s="27">
        <f t="shared" si="3"/>
        <v>5143</v>
      </c>
      <c r="O46" s="27">
        <f t="shared" si="3"/>
        <v>143263</v>
      </c>
      <c r="P46" s="27">
        <f t="shared" si="3"/>
        <v>277113</v>
      </c>
      <c r="Q46" s="27">
        <f>SUM(Q24:Q45)</f>
        <v>760190</v>
      </c>
      <c r="R46" s="27">
        <f>SUM(R24:R45)</f>
        <v>1820856</v>
      </c>
    </row>
    <row r="47" spans="1:18" ht="15.75" x14ac:dyDescent="0.25">
      <c r="A47" s="27" t="s">
        <v>51</v>
      </c>
      <c r="B47" s="135" t="s">
        <v>81</v>
      </c>
      <c r="C47" s="27">
        <f>C46+C22</f>
        <v>64</v>
      </c>
      <c r="D47" s="27">
        <f t="shared" ref="D47:P47" si="4">D46+D22</f>
        <v>8514</v>
      </c>
      <c r="E47" s="27">
        <f t="shared" si="4"/>
        <v>16879</v>
      </c>
      <c r="F47" s="27">
        <f t="shared" si="4"/>
        <v>40438</v>
      </c>
      <c r="G47" s="27">
        <f t="shared" si="4"/>
        <v>95614</v>
      </c>
      <c r="H47" s="27">
        <f t="shared" si="4"/>
        <v>575476</v>
      </c>
      <c r="I47" s="27">
        <f t="shared" si="4"/>
        <v>42637</v>
      </c>
      <c r="J47" s="27">
        <f t="shared" si="4"/>
        <v>156259</v>
      </c>
      <c r="K47" s="27">
        <f t="shared" si="4"/>
        <v>102676</v>
      </c>
      <c r="L47" s="27">
        <f t="shared" si="4"/>
        <v>112514</v>
      </c>
      <c r="M47" s="27">
        <f t="shared" si="4"/>
        <v>95</v>
      </c>
      <c r="N47" s="27">
        <f t="shared" si="4"/>
        <v>11076</v>
      </c>
      <c r="O47" s="27">
        <f t="shared" si="4"/>
        <v>257965</v>
      </c>
      <c r="P47" s="27">
        <f t="shared" si="4"/>
        <v>904277</v>
      </c>
      <c r="Q47" s="27">
        <f>Q46+Q22</f>
        <v>2366536</v>
      </c>
      <c r="R47" s="27">
        <f>R46+R22</f>
        <v>6060028</v>
      </c>
    </row>
    <row r="48" spans="1:18" ht="15.75" x14ac:dyDescent="0.25">
      <c r="A48" s="132" t="s">
        <v>53</v>
      </c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</row>
    <row r="49" spans="1:18" ht="15.75" x14ac:dyDescent="0.25">
      <c r="A49" s="82">
        <v>35</v>
      </c>
      <c r="B49" s="134" t="s">
        <v>54</v>
      </c>
      <c r="C49" s="23">
        <v>0</v>
      </c>
      <c r="D49" s="23">
        <v>0</v>
      </c>
      <c r="E49" s="23">
        <v>400</v>
      </c>
      <c r="F49" s="23">
        <v>676</v>
      </c>
      <c r="G49" s="23">
        <v>13996</v>
      </c>
      <c r="H49" s="23">
        <v>54089</v>
      </c>
      <c r="I49" s="23">
        <v>53</v>
      </c>
      <c r="J49" s="23">
        <v>68</v>
      </c>
      <c r="K49" s="23">
        <v>132</v>
      </c>
      <c r="L49" s="23">
        <v>89</v>
      </c>
      <c r="M49" s="23">
        <v>0</v>
      </c>
      <c r="N49" s="23">
        <v>0</v>
      </c>
      <c r="O49" s="27">
        <f t="shared" ref="O49:P49" si="5">M49+K49+I49+G49+E49+C49</f>
        <v>14581</v>
      </c>
      <c r="P49" s="27">
        <f t="shared" si="5"/>
        <v>54922</v>
      </c>
      <c r="Q49" s="23">
        <v>867500</v>
      </c>
      <c r="R49" s="23">
        <v>1746400</v>
      </c>
    </row>
    <row r="50" spans="1:18" ht="15.75" x14ac:dyDescent="0.25">
      <c r="A50" s="27" t="s">
        <v>55</v>
      </c>
      <c r="B50" s="135" t="s">
        <v>26</v>
      </c>
      <c r="C50" s="27">
        <f t="shared" ref="C50:R50" si="6">SUM(C49:C49)</f>
        <v>0</v>
      </c>
      <c r="D50" s="27">
        <f t="shared" si="6"/>
        <v>0</v>
      </c>
      <c r="E50" s="27">
        <f t="shared" si="6"/>
        <v>400</v>
      </c>
      <c r="F50" s="27">
        <f t="shared" si="6"/>
        <v>676</v>
      </c>
      <c r="G50" s="27">
        <f t="shared" si="6"/>
        <v>13996</v>
      </c>
      <c r="H50" s="27">
        <f t="shared" si="6"/>
        <v>54089</v>
      </c>
      <c r="I50" s="27">
        <f t="shared" si="6"/>
        <v>53</v>
      </c>
      <c r="J50" s="27">
        <f t="shared" si="6"/>
        <v>68</v>
      </c>
      <c r="K50" s="27">
        <f t="shared" si="6"/>
        <v>132</v>
      </c>
      <c r="L50" s="27">
        <f t="shared" si="6"/>
        <v>89</v>
      </c>
      <c r="M50" s="27">
        <f t="shared" si="6"/>
        <v>0</v>
      </c>
      <c r="N50" s="27">
        <f t="shared" si="6"/>
        <v>0</v>
      </c>
      <c r="O50" s="27">
        <f t="shared" si="6"/>
        <v>14581</v>
      </c>
      <c r="P50" s="27">
        <f t="shared" si="6"/>
        <v>54922</v>
      </c>
      <c r="Q50" s="27">
        <f t="shared" si="6"/>
        <v>867500</v>
      </c>
      <c r="R50" s="27">
        <f t="shared" si="6"/>
        <v>1746400</v>
      </c>
    </row>
    <row r="51" spans="1:18" ht="15.75" x14ac:dyDescent="0.25">
      <c r="A51" s="132" t="s">
        <v>56</v>
      </c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</row>
    <row r="52" spans="1:18" ht="15.75" x14ac:dyDescent="0.25">
      <c r="A52" s="82">
        <v>37</v>
      </c>
      <c r="B52" s="134" t="s">
        <v>57</v>
      </c>
      <c r="C52" s="23">
        <v>0</v>
      </c>
      <c r="D52" s="23">
        <v>0</v>
      </c>
      <c r="E52" s="23">
        <v>0</v>
      </c>
      <c r="F52" s="23">
        <v>0</v>
      </c>
      <c r="G52" s="23">
        <v>43</v>
      </c>
      <c r="H52" s="23">
        <v>225</v>
      </c>
      <c r="I52" s="23">
        <v>0</v>
      </c>
      <c r="J52" s="23">
        <v>0</v>
      </c>
      <c r="K52" s="23">
        <v>13504</v>
      </c>
      <c r="L52" s="23">
        <v>309</v>
      </c>
      <c r="M52" s="23">
        <v>0</v>
      </c>
      <c r="N52" s="23">
        <v>0</v>
      </c>
      <c r="O52" s="27">
        <f t="shared" ref="O52:P53" si="7">M52+K52+I52+G52+E52+C52</f>
        <v>13547</v>
      </c>
      <c r="P52" s="27">
        <f t="shared" si="7"/>
        <v>534</v>
      </c>
      <c r="Q52" s="23">
        <v>2150667</v>
      </c>
      <c r="R52" s="23">
        <v>787107</v>
      </c>
    </row>
    <row r="53" spans="1:18" ht="15.75" x14ac:dyDescent="0.25">
      <c r="A53" s="82">
        <v>38</v>
      </c>
      <c r="B53" s="134" t="s">
        <v>58</v>
      </c>
      <c r="C53" s="23">
        <v>0</v>
      </c>
      <c r="D53" s="23">
        <v>0</v>
      </c>
      <c r="E53" s="23">
        <v>0</v>
      </c>
      <c r="F53" s="23">
        <v>0</v>
      </c>
      <c r="G53" s="23">
        <v>62</v>
      </c>
      <c r="H53" s="23">
        <v>525</v>
      </c>
      <c r="I53" s="23">
        <v>0</v>
      </c>
      <c r="J53" s="23">
        <v>0</v>
      </c>
      <c r="K53" s="23">
        <v>69</v>
      </c>
      <c r="L53" s="23">
        <v>233</v>
      </c>
      <c r="M53" s="23">
        <v>0</v>
      </c>
      <c r="N53" s="23">
        <v>0</v>
      </c>
      <c r="O53" s="27">
        <f t="shared" si="7"/>
        <v>131</v>
      </c>
      <c r="P53" s="27">
        <f t="shared" si="7"/>
        <v>758</v>
      </c>
      <c r="Q53" s="23">
        <v>0</v>
      </c>
      <c r="R53" s="23">
        <v>0</v>
      </c>
    </row>
    <row r="54" spans="1:18" ht="15.75" x14ac:dyDescent="0.25">
      <c r="A54" s="27" t="s">
        <v>59</v>
      </c>
      <c r="B54" s="135" t="s">
        <v>26</v>
      </c>
      <c r="C54" s="27">
        <f>SUM(C52:C53)</f>
        <v>0</v>
      </c>
      <c r="D54" s="27">
        <f t="shared" ref="D54:R54" si="8">SUM(D52:D53)</f>
        <v>0</v>
      </c>
      <c r="E54" s="27">
        <f t="shared" si="8"/>
        <v>0</v>
      </c>
      <c r="F54" s="27">
        <f t="shared" si="8"/>
        <v>0</v>
      </c>
      <c r="G54" s="27">
        <f t="shared" si="8"/>
        <v>105</v>
      </c>
      <c r="H54" s="27">
        <f t="shared" si="8"/>
        <v>750</v>
      </c>
      <c r="I54" s="27">
        <f t="shared" si="8"/>
        <v>0</v>
      </c>
      <c r="J54" s="27">
        <f t="shared" si="8"/>
        <v>0</v>
      </c>
      <c r="K54" s="27">
        <f t="shared" si="8"/>
        <v>13573</v>
      </c>
      <c r="L54" s="27">
        <f t="shared" si="8"/>
        <v>542</v>
      </c>
      <c r="M54" s="27">
        <f t="shared" si="8"/>
        <v>0</v>
      </c>
      <c r="N54" s="27">
        <f t="shared" si="8"/>
        <v>0</v>
      </c>
      <c r="O54" s="27">
        <f t="shared" si="8"/>
        <v>13678</v>
      </c>
      <c r="P54" s="27">
        <f t="shared" si="8"/>
        <v>1292</v>
      </c>
      <c r="Q54" s="27">
        <f t="shared" si="8"/>
        <v>2150667</v>
      </c>
      <c r="R54" s="27">
        <f t="shared" si="8"/>
        <v>787107</v>
      </c>
    </row>
    <row r="55" spans="1:18" ht="15.75" x14ac:dyDescent="0.25">
      <c r="A55" s="132" t="s">
        <v>82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</row>
    <row r="56" spans="1:18" ht="15.75" x14ac:dyDescent="0.25">
      <c r="A56" s="82">
        <v>39</v>
      </c>
      <c r="B56" s="134" t="s">
        <v>61</v>
      </c>
      <c r="C56" s="23">
        <v>0</v>
      </c>
      <c r="D56" s="23">
        <v>0</v>
      </c>
      <c r="E56" s="23">
        <v>0</v>
      </c>
      <c r="F56" s="23">
        <v>0</v>
      </c>
      <c r="G56" s="23">
        <v>961</v>
      </c>
      <c r="H56" s="23">
        <v>13817</v>
      </c>
      <c r="I56" s="23">
        <v>53</v>
      </c>
      <c r="J56" s="23">
        <v>31072</v>
      </c>
      <c r="K56" s="23">
        <v>4523</v>
      </c>
      <c r="L56" s="23">
        <v>2568</v>
      </c>
      <c r="M56" s="23">
        <v>0</v>
      </c>
      <c r="N56" s="23">
        <v>0</v>
      </c>
      <c r="O56" s="27">
        <f t="shared" ref="O56:P64" si="9">M56+K56+I56+G56+E56+C56</f>
        <v>5537</v>
      </c>
      <c r="P56" s="27">
        <f t="shared" si="9"/>
        <v>47457</v>
      </c>
      <c r="Q56" s="23">
        <v>75088</v>
      </c>
      <c r="R56" s="23">
        <v>174733</v>
      </c>
    </row>
    <row r="57" spans="1:18" ht="15.75" x14ac:dyDescent="0.25">
      <c r="A57" s="82">
        <v>40</v>
      </c>
      <c r="B57" s="134" t="s">
        <v>62</v>
      </c>
      <c r="C57" s="23">
        <v>0</v>
      </c>
      <c r="D57" s="23">
        <v>0</v>
      </c>
      <c r="E57" s="23">
        <v>0</v>
      </c>
      <c r="F57" s="23">
        <v>0</v>
      </c>
      <c r="G57" s="23">
        <v>147</v>
      </c>
      <c r="H57" s="23">
        <v>961</v>
      </c>
      <c r="I57" s="23">
        <v>0</v>
      </c>
      <c r="J57" s="23">
        <v>0</v>
      </c>
      <c r="K57" s="23">
        <v>9174</v>
      </c>
      <c r="L57" s="23">
        <v>5668</v>
      </c>
      <c r="M57" s="23">
        <v>0</v>
      </c>
      <c r="N57" s="23">
        <v>0</v>
      </c>
      <c r="O57" s="27">
        <f t="shared" si="9"/>
        <v>9321</v>
      </c>
      <c r="P57" s="27">
        <f t="shared" si="9"/>
        <v>6629</v>
      </c>
      <c r="Q57" s="23">
        <v>18622</v>
      </c>
      <c r="R57" s="23">
        <v>12062</v>
      </c>
    </row>
    <row r="58" spans="1:18" ht="15.75" x14ac:dyDescent="0.25">
      <c r="A58" s="82">
        <v>41</v>
      </c>
      <c r="B58" s="134" t="s">
        <v>63</v>
      </c>
      <c r="C58" s="23">
        <v>0</v>
      </c>
      <c r="D58" s="23">
        <v>0</v>
      </c>
      <c r="E58" s="23">
        <v>0</v>
      </c>
      <c r="F58" s="23">
        <v>0</v>
      </c>
      <c r="G58" s="23">
        <v>1851</v>
      </c>
      <c r="H58" s="23">
        <v>20518</v>
      </c>
      <c r="I58" s="23">
        <v>0</v>
      </c>
      <c r="J58" s="23">
        <v>0</v>
      </c>
      <c r="K58" s="23">
        <v>6480</v>
      </c>
      <c r="L58" s="23">
        <v>5059</v>
      </c>
      <c r="M58" s="23">
        <v>0</v>
      </c>
      <c r="N58" s="23">
        <v>0</v>
      </c>
      <c r="O58" s="27">
        <f t="shared" si="9"/>
        <v>8331</v>
      </c>
      <c r="P58" s="27">
        <f t="shared" si="9"/>
        <v>25577</v>
      </c>
      <c r="Q58" s="23">
        <v>37290</v>
      </c>
      <c r="R58" s="23">
        <v>27491</v>
      </c>
    </row>
    <row r="59" spans="1:18" ht="15.75" x14ac:dyDescent="0.25">
      <c r="A59" s="82">
        <v>42</v>
      </c>
      <c r="B59" s="134" t="s">
        <v>64</v>
      </c>
      <c r="C59" s="23">
        <v>0</v>
      </c>
      <c r="D59" s="23">
        <v>0</v>
      </c>
      <c r="E59" s="23">
        <v>0</v>
      </c>
      <c r="F59" s="23">
        <v>0</v>
      </c>
      <c r="G59" s="23">
        <v>12281</v>
      </c>
      <c r="H59" s="23">
        <v>21284</v>
      </c>
      <c r="I59" s="23">
        <v>0</v>
      </c>
      <c r="J59" s="23">
        <v>0</v>
      </c>
      <c r="K59" s="23">
        <v>22329</v>
      </c>
      <c r="L59" s="23">
        <v>15588</v>
      </c>
      <c r="M59" s="23">
        <v>0</v>
      </c>
      <c r="N59" s="23">
        <v>0</v>
      </c>
      <c r="O59" s="27">
        <f t="shared" si="9"/>
        <v>34610</v>
      </c>
      <c r="P59" s="27">
        <f t="shared" si="9"/>
        <v>36872</v>
      </c>
      <c r="Q59" s="23">
        <v>35771</v>
      </c>
      <c r="R59" s="23">
        <v>26003</v>
      </c>
    </row>
    <row r="60" spans="1:18" ht="15.75" x14ac:dyDescent="0.25">
      <c r="A60" s="82">
        <v>43</v>
      </c>
      <c r="B60" s="134" t="s">
        <v>65</v>
      </c>
      <c r="C60" s="23">
        <v>0</v>
      </c>
      <c r="D60" s="23">
        <v>0</v>
      </c>
      <c r="E60" s="23">
        <v>0</v>
      </c>
      <c r="F60" s="23">
        <v>0</v>
      </c>
      <c r="G60" s="23">
        <v>240</v>
      </c>
      <c r="H60" s="23">
        <v>221</v>
      </c>
      <c r="I60" s="23">
        <v>0</v>
      </c>
      <c r="J60" s="23">
        <v>0</v>
      </c>
      <c r="K60" s="23">
        <v>804</v>
      </c>
      <c r="L60" s="23">
        <v>634</v>
      </c>
      <c r="M60" s="23">
        <v>0</v>
      </c>
      <c r="N60" s="23">
        <v>0</v>
      </c>
      <c r="O60" s="27">
        <f t="shared" si="9"/>
        <v>1044</v>
      </c>
      <c r="P60" s="27">
        <f t="shared" si="9"/>
        <v>855</v>
      </c>
      <c r="Q60" s="23">
        <v>7207</v>
      </c>
      <c r="R60" s="23">
        <v>3655</v>
      </c>
    </row>
    <row r="61" spans="1:18" ht="15.75" x14ac:dyDescent="0.25">
      <c r="A61" s="82">
        <v>44</v>
      </c>
      <c r="B61" s="134" t="s">
        <v>66</v>
      </c>
      <c r="C61" s="23">
        <v>0</v>
      </c>
      <c r="D61" s="23">
        <v>0</v>
      </c>
      <c r="E61" s="23">
        <v>0</v>
      </c>
      <c r="F61" s="23">
        <v>0</v>
      </c>
      <c r="G61" s="23">
        <v>61</v>
      </c>
      <c r="H61" s="23">
        <v>752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7">
        <f t="shared" si="9"/>
        <v>61</v>
      </c>
      <c r="P61" s="27">
        <f t="shared" si="9"/>
        <v>752</v>
      </c>
      <c r="Q61" s="23">
        <v>0</v>
      </c>
      <c r="R61" s="23">
        <v>0</v>
      </c>
    </row>
    <row r="62" spans="1:18" ht="15.75" x14ac:dyDescent="0.25">
      <c r="A62" s="82">
        <v>45</v>
      </c>
      <c r="B62" s="134" t="s">
        <v>67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229</v>
      </c>
      <c r="L62" s="23">
        <v>99</v>
      </c>
      <c r="M62" s="23">
        <v>76</v>
      </c>
      <c r="N62" s="23">
        <v>30</v>
      </c>
      <c r="O62" s="27">
        <f t="shared" si="9"/>
        <v>305</v>
      </c>
      <c r="P62" s="27">
        <f t="shared" si="9"/>
        <v>129</v>
      </c>
      <c r="Q62" s="23">
        <v>6282</v>
      </c>
      <c r="R62" s="23">
        <v>4235</v>
      </c>
    </row>
    <row r="63" spans="1:18" ht="15.75" x14ac:dyDescent="0.25">
      <c r="A63" s="82">
        <v>46</v>
      </c>
      <c r="B63" s="134" t="s">
        <v>69</v>
      </c>
      <c r="C63" s="23">
        <v>0</v>
      </c>
      <c r="D63" s="23">
        <v>0</v>
      </c>
      <c r="E63" s="23">
        <v>0</v>
      </c>
      <c r="F63" s="23">
        <v>0</v>
      </c>
      <c r="G63" s="23">
        <v>2</v>
      </c>
      <c r="H63" s="23">
        <v>23</v>
      </c>
      <c r="I63" s="23">
        <v>0</v>
      </c>
      <c r="J63" s="23">
        <v>0</v>
      </c>
      <c r="K63" s="23">
        <v>5403</v>
      </c>
      <c r="L63" s="23">
        <v>2981</v>
      </c>
      <c r="M63" s="23">
        <v>0</v>
      </c>
      <c r="N63" s="23">
        <v>0</v>
      </c>
      <c r="O63" s="27">
        <f t="shared" si="9"/>
        <v>5405</v>
      </c>
      <c r="P63" s="27">
        <f t="shared" si="9"/>
        <v>3004</v>
      </c>
      <c r="Q63" s="23">
        <v>7513</v>
      </c>
      <c r="R63" s="23">
        <v>4225</v>
      </c>
    </row>
    <row r="64" spans="1:18" ht="15.75" x14ac:dyDescent="0.25">
      <c r="A64" s="82">
        <v>47</v>
      </c>
      <c r="B64" s="134" t="s">
        <v>70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1120</v>
      </c>
      <c r="L64" s="23">
        <v>650</v>
      </c>
      <c r="M64" s="23">
        <v>0</v>
      </c>
      <c r="N64" s="23">
        <v>0</v>
      </c>
      <c r="O64" s="27">
        <f t="shared" si="9"/>
        <v>1120</v>
      </c>
      <c r="P64" s="27">
        <f t="shared" si="9"/>
        <v>650</v>
      </c>
      <c r="Q64" s="23">
        <v>28828</v>
      </c>
      <c r="R64" s="23">
        <v>17789</v>
      </c>
    </row>
    <row r="65" spans="1:18" ht="15.75" x14ac:dyDescent="0.25">
      <c r="A65" s="27" t="s">
        <v>71</v>
      </c>
      <c r="B65" s="135" t="s">
        <v>26</v>
      </c>
      <c r="C65" s="27">
        <f>SUM(C56:C64)</f>
        <v>0</v>
      </c>
      <c r="D65" s="27">
        <f t="shared" ref="D65:R65" si="10">SUM(D56:D64)</f>
        <v>0</v>
      </c>
      <c r="E65" s="27">
        <f t="shared" si="10"/>
        <v>0</v>
      </c>
      <c r="F65" s="27">
        <f t="shared" si="10"/>
        <v>0</v>
      </c>
      <c r="G65" s="27">
        <f t="shared" si="10"/>
        <v>15543</v>
      </c>
      <c r="H65" s="27">
        <f t="shared" si="10"/>
        <v>57576</v>
      </c>
      <c r="I65" s="27">
        <f t="shared" si="10"/>
        <v>53</v>
      </c>
      <c r="J65" s="27">
        <f t="shared" si="10"/>
        <v>31072</v>
      </c>
      <c r="K65" s="27">
        <f t="shared" si="10"/>
        <v>50062</v>
      </c>
      <c r="L65" s="27">
        <f t="shared" si="10"/>
        <v>33247</v>
      </c>
      <c r="M65" s="27">
        <f t="shared" si="10"/>
        <v>76</v>
      </c>
      <c r="N65" s="27">
        <f t="shared" si="10"/>
        <v>30</v>
      </c>
      <c r="O65" s="27">
        <f t="shared" si="10"/>
        <v>65734</v>
      </c>
      <c r="P65" s="27">
        <f t="shared" si="10"/>
        <v>121925</v>
      </c>
      <c r="Q65" s="27">
        <f t="shared" si="10"/>
        <v>216601</v>
      </c>
      <c r="R65" s="27">
        <f t="shared" si="10"/>
        <v>270193</v>
      </c>
    </row>
    <row r="66" spans="1:18" ht="15.75" x14ac:dyDescent="0.25">
      <c r="A66" s="160" t="s">
        <v>72</v>
      </c>
      <c r="B66" s="160"/>
      <c r="C66" s="27">
        <f t="shared" ref="C66:R66" si="11">C65+C54+C50+C47</f>
        <v>64</v>
      </c>
      <c r="D66" s="27">
        <f t="shared" si="11"/>
        <v>8514</v>
      </c>
      <c r="E66" s="27">
        <f t="shared" si="11"/>
        <v>17279</v>
      </c>
      <c r="F66" s="27">
        <f t="shared" si="11"/>
        <v>41114</v>
      </c>
      <c r="G66" s="27">
        <f t="shared" si="11"/>
        <v>125258</v>
      </c>
      <c r="H66" s="27">
        <f t="shared" si="11"/>
        <v>687891</v>
      </c>
      <c r="I66" s="27">
        <f t="shared" si="11"/>
        <v>42743</v>
      </c>
      <c r="J66" s="27">
        <f t="shared" si="11"/>
        <v>187399</v>
      </c>
      <c r="K66" s="27">
        <f t="shared" si="11"/>
        <v>166443</v>
      </c>
      <c r="L66" s="27">
        <f t="shared" si="11"/>
        <v>146392</v>
      </c>
      <c r="M66" s="27">
        <f t="shared" si="11"/>
        <v>171</v>
      </c>
      <c r="N66" s="27">
        <f t="shared" si="11"/>
        <v>11106</v>
      </c>
      <c r="O66" s="27">
        <f t="shared" si="11"/>
        <v>351958</v>
      </c>
      <c r="P66" s="27">
        <f t="shared" si="11"/>
        <v>1082416</v>
      </c>
      <c r="Q66" s="27">
        <f t="shared" si="11"/>
        <v>5601304</v>
      </c>
      <c r="R66" s="27">
        <f t="shared" si="11"/>
        <v>8863728</v>
      </c>
    </row>
  </sheetData>
  <mergeCells count="23">
    <mergeCell ref="K7:L7"/>
    <mergeCell ref="A1:R1"/>
    <mergeCell ref="A2:R2"/>
    <mergeCell ref="A3:R3"/>
    <mergeCell ref="A4:R4"/>
    <mergeCell ref="L5:N5"/>
    <mergeCell ref="O5:P5"/>
    <mergeCell ref="A66:B66"/>
    <mergeCell ref="M7:N7"/>
    <mergeCell ref="A9:R9"/>
    <mergeCell ref="A23:R23"/>
    <mergeCell ref="A48:R48"/>
    <mergeCell ref="A51:R51"/>
    <mergeCell ref="A55:R55"/>
    <mergeCell ref="A6:A8"/>
    <mergeCell ref="B6:B8"/>
    <mergeCell ref="C6:N6"/>
    <mergeCell ref="O6:P7"/>
    <mergeCell ref="Q6:R7"/>
    <mergeCell ref="C7:D7"/>
    <mergeCell ref="E7:F7"/>
    <mergeCell ref="G7:H7"/>
    <mergeCell ref="I7:J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28A00-6470-4923-9F47-AA100FFCA5FE}">
  <dimension ref="A1:N66"/>
  <sheetViews>
    <sheetView topLeftCell="A33" workbookViewId="0">
      <selection activeCell="P45" sqref="P45"/>
    </sheetView>
  </sheetViews>
  <sheetFormatPr defaultRowHeight="15" x14ac:dyDescent="0.25"/>
  <cols>
    <col min="2" max="2" width="37.28515625" bestFit="1" customWidth="1"/>
    <col min="8" max="8" width="10.28515625" bestFit="1" customWidth="1"/>
    <col min="10" max="10" width="11.5703125" customWidth="1"/>
    <col min="11" max="11" width="10.28515625" bestFit="1" customWidth="1"/>
    <col min="12" max="12" width="11.5703125" bestFit="1" customWidth="1"/>
    <col min="13" max="13" width="10.7109375" customWidth="1"/>
    <col min="14" max="14" width="11.5703125" bestFit="1" customWidth="1"/>
  </cols>
  <sheetData>
    <row r="1" spans="1:14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15.75" x14ac:dyDescent="0.25">
      <c r="A3" s="44" t="s">
        <v>205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5">
      <c r="A4" s="43" t="s">
        <v>275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15.75" x14ac:dyDescent="0.25">
      <c r="A5" s="99"/>
      <c r="B5" s="99"/>
      <c r="C5" s="99"/>
      <c r="D5" s="99"/>
      <c r="E5" s="99"/>
      <c r="F5" s="99"/>
      <c r="G5" s="99"/>
      <c r="H5" s="99"/>
      <c r="I5" s="75"/>
      <c r="J5" s="18" t="s">
        <v>189</v>
      </c>
      <c r="K5" s="75"/>
      <c r="L5" s="137"/>
      <c r="M5" s="138" t="s">
        <v>202</v>
      </c>
      <c r="N5" s="99"/>
    </row>
    <row r="6" spans="1:14" ht="15.75" x14ac:dyDescent="0.25">
      <c r="A6" s="99"/>
      <c r="B6" s="99"/>
      <c r="C6" s="99"/>
      <c r="D6" s="99"/>
      <c r="E6" s="99"/>
      <c r="F6" s="99"/>
      <c r="G6" s="99"/>
      <c r="H6" s="99"/>
      <c r="I6" s="75"/>
      <c r="J6" s="18"/>
      <c r="K6" s="75"/>
      <c r="L6" s="137"/>
      <c r="M6" s="138"/>
      <c r="N6" s="99"/>
    </row>
    <row r="7" spans="1:14" ht="15" customHeight="1" x14ac:dyDescent="0.25">
      <c r="A7" s="100" t="s">
        <v>4</v>
      </c>
      <c r="B7" s="101" t="s">
        <v>5</v>
      </c>
      <c r="C7" s="42" t="s">
        <v>131</v>
      </c>
      <c r="D7" s="42"/>
      <c r="E7" s="42" t="s">
        <v>170</v>
      </c>
      <c r="F7" s="42"/>
      <c r="G7" s="42" t="s">
        <v>171</v>
      </c>
      <c r="H7" s="42"/>
      <c r="I7" s="42" t="s">
        <v>178</v>
      </c>
      <c r="J7" s="42"/>
      <c r="K7" s="42" t="s">
        <v>173</v>
      </c>
      <c r="L7" s="42"/>
      <c r="M7" s="133" t="s">
        <v>179</v>
      </c>
      <c r="N7" s="133"/>
    </row>
    <row r="8" spans="1:14" ht="15.75" x14ac:dyDescent="0.25">
      <c r="A8" s="100"/>
      <c r="B8" s="101"/>
      <c r="C8" s="20" t="s">
        <v>138</v>
      </c>
      <c r="D8" s="20" t="s">
        <v>139</v>
      </c>
      <c r="E8" s="20" t="s">
        <v>138</v>
      </c>
      <c r="F8" s="20" t="s">
        <v>139</v>
      </c>
      <c r="G8" s="20" t="s">
        <v>138</v>
      </c>
      <c r="H8" s="20" t="s">
        <v>139</v>
      </c>
      <c r="I8" s="20" t="s">
        <v>138</v>
      </c>
      <c r="J8" s="20" t="s">
        <v>139</v>
      </c>
      <c r="K8" s="20" t="s">
        <v>138</v>
      </c>
      <c r="L8" s="20" t="s">
        <v>139</v>
      </c>
      <c r="M8" s="103" t="s">
        <v>138</v>
      </c>
      <c r="N8" s="103" t="s">
        <v>139</v>
      </c>
    </row>
    <row r="9" spans="1:14" ht="15.75" x14ac:dyDescent="0.25">
      <c r="A9" s="38" t="s">
        <v>12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x14ac:dyDescent="0.25">
      <c r="A10" s="21">
        <v>1</v>
      </c>
      <c r="B10" s="22" t="s">
        <v>13</v>
      </c>
      <c r="C10" s="23">
        <v>17</v>
      </c>
      <c r="D10" s="23">
        <v>1440</v>
      </c>
      <c r="E10" s="23">
        <v>503</v>
      </c>
      <c r="F10" s="23">
        <v>6706</v>
      </c>
      <c r="G10" s="23">
        <v>9391</v>
      </c>
      <c r="H10" s="23">
        <v>184872</v>
      </c>
      <c r="I10" s="23">
        <v>47266</v>
      </c>
      <c r="J10" s="23">
        <v>156472</v>
      </c>
      <c r="K10" s="23">
        <v>36025</v>
      </c>
      <c r="L10" s="23">
        <v>663149</v>
      </c>
      <c r="M10" s="23">
        <f>C10+E10+G10+I10+K10</f>
        <v>93202</v>
      </c>
      <c r="N10" s="23">
        <f>D10+F10+H10+J10+L10</f>
        <v>1012639</v>
      </c>
    </row>
    <row r="11" spans="1:14" x14ac:dyDescent="0.25">
      <c r="A11" s="21">
        <v>2</v>
      </c>
      <c r="B11" s="22" t="s">
        <v>14</v>
      </c>
      <c r="C11" s="23">
        <v>0</v>
      </c>
      <c r="D11" s="23">
        <v>0</v>
      </c>
      <c r="E11" s="23">
        <v>60</v>
      </c>
      <c r="F11" s="23">
        <v>912</v>
      </c>
      <c r="G11" s="23">
        <v>641</v>
      </c>
      <c r="H11" s="23">
        <v>33918</v>
      </c>
      <c r="I11" s="23">
        <v>772</v>
      </c>
      <c r="J11" s="23">
        <v>5863</v>
      </c>
      <c r="K11" s="23">
        <v>11997</v>
      </c>
      <c r="L11" s="23">
        <v>122747</v>
      </c>
      <c r="M11" s="23">
        <f t="shared" ref="M11:N22" si="0">C11+E11+G11+I11+K11</f>
        <v>13470</v>
      </c>
      <c r="N11" s="23">
        <f t="shared" si="0"/>
        <v>163440</v>
      </c>
    </row>
    <row r="12" spans="1:14" x14ac:dyDescent="0.25">
      <c r="A12" s="21">
        <v>3</v>
      </c>
      <c r="B12" s="22" t="s">
        <v>15</v>
      </c>
      <c r="C12" s="23">
        <v>0</v>
      </c>
      <c r="D12" s="23">
        <v>0</v>
      </c>
      <c r="E12" s="23">
        <v>50</v>
      </c>
      <c r="F12" s="23">
        <v>326</v>
      </c>
      <c r="G12" s="23">
        <v>1635</v>
      </c>
      <c r="H12" s="23">
        <v>12202</v>
      </c>
      <c r="I12" s="23">
        <v>812</v>
      </c>
      <c r="J12" s="23">
        <v>818</v>
      </c>
      <c r="K12" s="23">
        <v>20071</v>
      </c>
      <c r="L12" s="23">
        <v>73312</v>
      </c>
      <c r="M12" s="23">
        <f t="shared" si="0"/>
        <v>22568</v>
      </c>
      <c r="N12" s="23">
        <f t="shared" si="0"/>
        <v>86658</v>
      </c>
    </row>
    <row r="13" spans="1:14" x14ac:dyDescent="0.25">
      <c r="A13" s="21">
        <v>4</v>
      </c>
      <c r="B13" s="22" t="s">
        <v>16</v>
      </c>
      <c r="C13" s="23">
        <v>33</v>
      </c>
      <c r="D13" s="23">
        <v>25591</v>
      </c>
      <c r="E13" s="23">
        <v>111</v>
      </c>
      <c r="F13" s="23">
        <v>895</v>
      </c>
      <c r="G13" s="23">
        <v>1714</v>
      </c>
      <c r="H13" s="23">
        <v>43239</v>
      </c>
      <c r="I13" s="23">
        <v>33388</v>
      </c>
      <c r="J13" s="23">
        <v>111618</v>
      </c>
      <c r="K13" s="23">
        <v>5500</v>
      </c>
      <c r="L13" s="23">
        <v>155698</v>
      </c>
      <c r="M13" s="23">
        <f t="shared" si="0"/>
        <v>40746</v>
      </c>
      <c r="N13" s="23">
        <f t="shared" si="0"/>
        <v>337041</v>
      </c>
    </row>
    <row r="14" spans="1:14" x14ac:dyDescent="0.25">
      <c r="A14" s="21">
        <v>5</v>
      </c>
      <c r="B14" s="22" t="s">
        <v>17</v>
      </c>
      <c r="C14" s="23">
        <v>0</v>
      </c>
      <c r="D14" s="23">
        <v>0</v>
      </c>
      <c r="E14" s="23">
        <v>0</v>
      </c>
      <c r="F14" s="23">
        <v>0</v>
      </c>
      <c r="G14" s="23">
        <v>5</v>
      </c>
      <c r="H14" s="23">
        <v>5042</v>
      </c>
      <c r="I14" s="23">
        <v>8808</v>
      </c>
      <c r="J14" s="23">
        <v>77050</v>
      </c>
      <c r="K14" s="23">
        <v>7071</v>
      </c>
      <c r="L14" s="23">
        <v>23424</v>
      </c>
      <c r="M14" s="23">
        <f t="shared" si="0"/>
        <v>15884</v>
      </c>
      <c r="N14" s="23">
        <f t="shared" si="0"/>
        <v>105516</v>
      </c>
    </row>
    <row r="15" spans="1:14" x14ac:dyDescent="0.25">
      <c r="A15" s="21">
        <v>6</v>
      </c>
      <c r="B15" s="22" t="s">
        <v>18</v>
      </c>
      <c r="C15" s="23">
        <v>96</v>
      </c>
      <c r="D15" s="23">
        <v>5762</v>
      </c>
      <c r="E15" s="23">
        <v>33</v>
      </c>
      <c r="F15" s="23">
        <v>416</v>
      </c>
      <c r="G15" s="23">
        <v>740</v>
      </c>
      <c r="H15" s="23">
        <v>23817</v>
      </c>
      <c r="I15" s="23">
        <v>15452</v>
      </c>
      <c r="J15" s="23">
        <v>87630</v>
      </c>
      <c r="K15" s="23">
        <v>1499</v>
      </c>
      <c r="L15" s="23">
        <v>193888</v>
      </c>
      <c r="M15" s="23">
        <f t="shared" si="0"/>
        <v>17820</v>
      </c>
      <c r="N15" s="23">
        <f t="shared" si="0"/>
        <v>311513</v>
      </c>
    </row>
    <row r="16" spans="1:14" x14ac:dyDescent="0.25">
      <c r="A16" s="21">
        <v>7</v>
      </c>
      <c r="B16" s="22" t="s">
        <v>19</v>
      </c>
      <c r="C16" s="23">
        <v>28</v>
      </c>
      <c r="D16" s="23">
        <v>150106</v>
      </c>
      <c r="E16" s="23">
        <v>10</v>
      </c>
      <c r="F16" s="23">
        <v>127</v>
      </c>
      <c r="G16" s="23">
        <v>138</v>
      </c>
      <c r="H16" s="23">
        <v>12940</v>
      </c>
      <c r="I16" s="23">
        <v>204</v>
      </c>
      <c r="J16" s="23">
        <v>1887</v>
      </c>
      <c r="K16" s="23">
        <v>10306</v>
      </c>
      <c r="L16" s="23">
        <v>145855</v>
      </c>
      <c r="M16" s="23">
        <f t="shared" si="0"/>
        <v>10686</v>
      </c>
      <c r="N16" s="23">
        <f t="shared" si="0"/>
        <v>310915</v>
      </c>
    </row>
    <row r="17" spans="1:14" x14ac:dyDescent="0.25">
      <c r="A17" s="21">
        <v>8</v>
      </c>
      <c r="B17" s="22" t="s">
        <v>20</v>
      </c>
      <c r="C17" s="23">
        <v>53</v>
      </c>
      <c r="D17" s="23">
        <v>433281</v>
      </c>
      <c r="E17" s="23">
        <v>366</v>
      </c>
      <c r="F17" s="23">
        <v>4760</v>
      </c>
      <c r="G17" s="23">
        <v>4366</v>
      </c>
      <c r="H17" s="23">
        <v>121968</v>
      </c>
      <c r="I17" s="23">
        <v>5917</v>
      </c>
      <c r="J17" s="23">
        <v>28256</v>
      </c>
      <c r="K17" s="23">
        <v>36729</v>
      </c>
      <c r="L17" s="23">
        <v>801095</v>
      </c>
      <c r="M17" s="23">
        <f t="shared" si="0"/>
        <v>47431</v>
      </c>
      <c r="N17" s="23">
        <f t="shared" si="0"/>
        <v>1389360</v>
      </c>
    </row>
    <row r="18" spans="1:14" x14ac:dyDescent="0.25">
      <c r="A18" s="21">
        <v>9</v>
      </c>
      <c r="B18" s="22" t="s">
        <v>21</v>
      </c>
      <c r="C18" s="23">
        <v>0</v>
      </c>
      <c r="D18" s="23">
        <v>0</v>
      </c>
      <c r="E18" s="23">
        <v>13</v>
      </c>
      <c r="F18" s="23">
        <v>299</v>
      </c>
      <c r="G18" s="23">
        <v>340</v>
      </c>
      <c r="H18" s="23">
        <v>10351</v>
      </c>
      <c r="I18" s="23">
        <v>254</v>
      </c>
      <c r="J18" s="23">
        <v>955</v>
      </c>
      <c r="K18" s="23">
        <v>4617</v>
      </c>
      <c r="L18" s="23">
        <v>45324</v>
      </c>
      <c r="M18" s="23">
        <f t="shared" si="0"/>
        <v>5224</v>
      </c>
      <c r="N18" s="23">
        <f t="shared" si="0"/>
        <v>56929</v>
      </c>
    </row>
    <row r="19" spans="1:14" x14ac:dyDescent="0.25">
      <c r="A19" s="21">
        <v>10</v>
      </c>
      <c r="B19" s="22" t="s">
        <v>22</v>
      </c>
      <c r="C19" s="23">
        <v>213</v>
      </c>
      <c r="D19" s="23">
        <v>12901</v>
      </c>
      <c r="E19" s="23">
        <v>561</v>
      </c>
      <c r="F19" s="23">
        <v>5787</v>
      </c>
      <c r="G19" s="23">
        <v>1531</v>
      </c>
      <c r="H19" s="23">
        <v>40457</v>
      </c>
      <c r="I19" s="23">
        <v>29092</v>
      </c>
      <c r="J19" s="23">
        <v>187147</v>
      </c>
      <c r="K19" s="23">
        <v>9062</v>
      </c>
      <c r="L19" s="23">
        <v>549244</v>
      </c>
      <c r="M19" s="23">
        <f t="shared" si="0"/>
        <v>40459</v>
      </c>
      <c r="N19" s="23">
        <f t="shared" si="0"/>
        <v>795536</v>
      </c>
    </row>
    <row r="20" spans="1:14" x14ac:dyDescent="0.25">
      <c r="A20" s="21">
        <v>11</v>
      </c>
      <c r="B20" s="22" t="s">
        <v>23</v>
      </c>
      <c r="C20" s="23">
        <v>0</v>
      </c>
      <c r="D20" s="23">
        <v>0</v>
      </c>
      <c r="E20" s="23">
        <v>0</v>
      </c>
      <c r="F20" s="23">
        <v>0</v>
      </c>
      <c r="G20" s="23">
        <v>1448</v>
      </c>
      <c r="H20" s="23">
        <v>43773</v>
      </c>
      <c r="I20" s="23">
        <v>189</v>
      </c>
      <c r="J20" s="23">
        <v>564</v>
      </c>
      <c r="K20" s="23">
        <v>10228</v>
      </c>
      <c r="L20" s="23">
        <v>135953</v>
      </c>
      <c r="M20" s="23">
        <f t="shared" si="0"/>
        <v>11865</v>
      </c>
      <c r="N20" s="23">
        <f t="shared" si="0"/>
        <v>180290</v>
      </c>
    </row>
    <row r="21" spans="1:14" x14ac:dyDescent="0.25">
      <c r="A21" s="21">
        <v>12</v>
      </c>
      <c r="B21" s="22" t="s">
        <v>24</v>
      </c>
      <c r="C21" s="23">
        <v>27</v>
      </c>
      <c r="D21" s="23">
        <v>11401</v>
      </c>
      <c r="E21" s="23">
        <v>2267</v>
      </c>
      <c r="F21" s="23">
        <v>15837</v>
      </c>
      <c r="G21" s="23">
        <v>36277</v>
      </c>
      <c r="H21" s="23">
        <v>610253</v>
      </c>
      <c r="I21" s="23">
        <v>12868</v>
      </c>
      <c r="J21" s="23">
        <v>42188</v>
      </c>
      <c r="K21" s="23">
        <v>367782</v>
      </c>
      <c r="L21" s="23">
        <v>3083937</v>
      </c>
      <c r="M21" s="23">
        <f t="shared" si="0"/>
        <v>419221</v>
      </c>
      <c r="N21" s="23">
        <f t="shared" si="0"/>
        <v>3763616</v>
      </c>
    </row>
    <row r="22" spans="1:14" ht="15.75" x14ac:dyDescent="0.25">
      <c r="A22" s="25" t="s">
        <v>25</v>
      </c>
      <c r="B22" s="26" t="s">
        <v>26</v>
      </c>
      <c r="C22" s="27">
        <f t="shared" ref="C22:L22" si="1">SUM(C10:C21)</f>
        <v>467</v>
      </c>
      <c r="D22" s="27">
        <f t="shared" si="1"/>
        <v>640482</v>
      </c>
      <c r="E22" s="27">
        <f t="shared" si="1"/>
        <v>3974</v>
      </c>
      <c r="F22" s="27">
        <f t="shared" si="1"/>
        <v>36065</v>
      </c>
      <c r="G22" s="27">
        <f t="shared" si="1"/>
        <v>58226</v>
      </c>
      <c r="H22" s="27">
        <f t="shared" si="1"/>
        <v>1142832</v>
      </c>
      <c r="I22" s="27">
        <f t="shared" si="1"/>
        <v>155022</v>
      </c>
      <c r="J22" s="27">
        <f t="shared" si="1"/>
        <v>700448</v>
      </c>
      <c r="K22" s="27">
        <f t="shared" si="1"/>
        <v>520887</v>
      </c>
      <c r="L22" s="27">
        <f t="shared" si="1"/>
        <v>5993626</v>
      </c>
      <c r="M22" s="27">
        <f t="shared" si="0"/>
        <v>738576</v>
      </c>
      <c r="N22" s="27">
        <f t="shared" si="0"/>
        <v>8513453</v>
      </c>
    </row>
    <row r="23" spans="1:14" ht="15.75" x14ac:dyDescent="0.25">
      <c r="A23" s="38" t="s">
        <v>149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x14ac:dyDescent="0.25">
      <c r="A24" s="21">
        <v>13</v>
      </c>
      <c r="B24" s="22" t="s">
        <v>30</v>
      </c>
      <c r="C24" s="23">
        <v>1</v>
      </c>
      <c r="D24" s="23">
        <v>3</v>
      </c>
      <c r="E24" s="23">
        <v>0</v>
      </c>
      <c r="F24" s="23">
        <v>0</v>
      </c>
      <c r="G24" s="23">
        <v>0</v>
      </c>
      <c r="H24" s="23">
        <v>0</v>
      </c>
      <c r="I24" s="23">
        <v>540</v>
      </c>
      <c r="J24" s="23">
        <v>1488</v>
      </c>
      <c r="K24" s="23">
        <v>100</v>
      </c>
      <c r="L24" s="23">
        <v>2845</v>
      </c>
      <c r="M24" s="23">
        <f t="shared" ref="M24:N39" si="2">C24+E24+G24+I24+K24</f>
        <v>641</v>
      </c>
      <c r="N24" s="23">
        <f t="shared" si="2"/>
        <v>4336</v>
      </c>
    </row>
    <row r="25" spans="1:14" x14ac:dyDescent="0.25">
      <c r="A25" s="21">
        <v>14</v>
      </c>
      <c r="B25" s="22" t="s">
        <v>34</v>
      </c>
      <c r="C25" s="23">
        <v>0</v>
      </c>
      <c r="D25" s="23">
        <v>0</v>
      </c>
      <c r="E25" s="23">
        <v>0</v>
      </c>
      <c r="F25" s="23">
        <v>0</v>
      </c>
      <c r="G25" s="23">
        <v>14</v>
      </c>
      <c r="H25" s="23">
        <v>491</v>
      </c>
      <c r="I25" s="23">
        <v>127</v>
      </c>
      <c r="J25" s="23">
        <v>283</v>
      </c>
      <c r="K25" s="23">
        <v>5412</v>
      </c>
      <c r="L25" s="23">
        <v>149627</v>
      </c>
      <c r="M25" s="23">
        <f t="shared" si="2"/>
        <v>5553</v>
      </c>
      <c r="N25" s="23">
        <f t="shared" si="2"/>
        <v>150401</v>
      </c>
    </row>
    <row r="26" spans="1:14" x14ac:dyDescent="0.25">
      <c r="A26" s="21">
        <v>15</v>
      </c>
      <c r="B26" s="22" t="s">
        <v>40</v>
      </c>
      <c r="C26" s="23">
        <v>0</v>
      </c>
      <c r="D26" s="23">
        <v>0</v>
      </c>
      <c r="E26" s="23">
        <v>0</v>
      </c>
      <c r="F26" s="23">
        <v>0</v>
      </c>
      <c r="G26" s="23">
        <v>6</v>
      </c>
      <c r="H26" s="23">
        <v>72</v>
      </c>
      <c r="I26" s="23">
        <v>121</v>
      </c>
      <c r="J26" s="23">
        <v>997</v>
      </c>
      <c r="K26" s="23">
        <v>20</v>
      </c>
      <c r="L26" s="23">
        <v>241</v>
      </c>
      <c r="M26" s="23">
        <f t="shared" si="2"/>
        <v>147</v>
      </c>
      <c r="N26" s="23">
        <f t="shared" si="2"/>
        <v>1310</v>
      </c>
    </row>
    <row r="27" spans="1:14" x14ac:dyDescent="0.25">
      <c r="A27" s="21">
        <v>16</v>
      </c>
      <c r="B27" s="22" t="s">
        <v>46</v>
      </c>
      <c r="C27" s="23">
        <v>0</v>
      </c>
      <c r="D27" s="23">
        <v>0</v>
      </c>
      <c r="E27" s="23">
        <v>0</v>
      </c>
      <c r="F27" s="23">
        <v>0</v>
      </c>
      <c r="G27" s="23">
        <v>2</v>
      </c>
      <c r="H27" s="23">
        <v>91</v>
      </c>
      <c r="I27" s="23">
        <v>132</v>
      </c>
      <c r="J27" s="23">
        <v>644</v>
      </c>
      <c r="K27" s="23">
        <v>18</v>
      </c>
      <c r="L27" s="23">
        <v>7202</v>
      </c>
      <c r="M27" s="23">
        <f t="shared" si="2"/>
        <v>152</v>
      </c>
      <c r="N27" s="23">
        <f t="shared" si="2"/>
        <v>7937</v>
      </c>
    </row>
    <row r="28" spans="1:14" x14ac:dyDescent="0.25">
      <c r="A28" s="21">
        <v>17</v>
      </c>
      <c r="B28" s="22" t="s">
        <v>31</v>
      </c>
      <c r="C28" s="23">
        <v>0</v>
      </c>
      <c r="D28" s="23">
        <v>0</v>
      </c>
      <c r="E28" s="23">
        <v>0</v>
      </c>
      <c r="F28" s="23">
        <v>0</v>
      </c>
      <c r="G28" s="23">
        <v>19</v>
      </c>
      <c r="H28" s="23">
        <v>538</v>
      </c>
      <c r="I28" s="23">
        <v>340</v>
      </c>
      <c r="J28" s="23">
        <v>1891</v>
      </c>
      <c r="K28" s="23">
        <v>114</v>
      </c>
      <c r="L28" s="23">
        <v>11084</v>
      </c>
      <c r="M28" s="23">
        <f t="shared" si="2"/>
        <v>473</v>
      </c>
      <c r="N28" s="23">
        <f t="shared" si="2"/>
        <v>13513</v>
      </c>
    </row>
    <row r="29" spans="1:14" x14ac:dyDescent="0.25">
      <c r="A29" s="21">
        <v>18</v>
      </c>
      <c r="B29" s="22" t="s">
        <v>33</v>
      </c>
      <c r="C29" s="23">
        <v>0</v>
      </c>
      <c r="D29" s="23">
        <v>0</v>
      </c>
      <c r="E29" s="23">
        <v>0</v>
      </c>
      <c r="F29" s="23">
        <v>0</v>
      </c>
      <c r="G29" s="23">
        <v>3</v>
      </c>
      <c r="H29" s="23">
        <v>45</v>
      </c>
      <c r="I29" s="23">
        <v>1</v>
      </c>
      <c r="J29" s="23">
        <v>5</v>
      </c>
      <c r="K29" s="23">
        <v>779</v>
      </c>
      <c r="L29" s="23">
        <v>3027</v>
      </c>
      <c r="M29" s="23">
        <f t="shared" si="2"/>
        <v>783</v>
      </c>
      <c r="N29" s="23">
        <f t="shared" si="2"/>
        <v>3077</v>
      </c>
    </row>
    <row r="30" spans="1:14" x14ac:dyDescent="0.25">
      <c r="A30" s="21">
        <v>19</v>
      </c>
      <c r="B30" s="22" t="s">
        <v>41</v>
      </c>
      <c r="C30" s="23">
        <v>2</v>
      </c>
      <c r="D30" s="23">
        <v>1460</v>
      </c>
      <c r="E30" s="23">
        <v>1</v>
      </c>
      <c r="F30" s="23">
        <v>37</v>
      </c>
      <c r="G30" s="23">
        <v>13</v>
      </c>
      <c r="H30" s="23">
        <v>263</v>
      </c>
      <c r="I30" s="23">
        <v>71</v>
      </c>
      <c r="J30" s="23">
        <v>626</v>
      </c>
      <c r="K30" s="23">
        <v>610</v>
      </c>
      <c r="L30" s="23">
        <v>3261</v>
      </c>
      <c r="M30" s="23">
        <f t="shared" si="2"/>
        <v>697</v>
      </c>
      <c r="N30" s="23">
        <f t="shared" si="2"/>
        <v>5647</v>
      </c>
    </row>
    <row r="31" spans="1:14" x14ac:dyDescent="0.25">
      <c r="A31" s="21">
        <v>20</v>
      </c>
      <c r="B31" s="22" t="s">
        <v>42</v>
      </c>
      <c r="C31" s="23">
        <v>5</v>
      </c>
      <c r="D31" s="23">
        <v>0</v>
      </c>
      <c r="E31" s="23">
        <v>0</v>
      </c>
      <c r="F31" s="23">
        <v>0</v>
      </c>
      <c r="G31" s="23">
        <v>83</v>
      </c>
      <c r="H31" s="23">
        <v>2184</v>
      </c>
      <c r="I31" s="23">
        <v>158</v>
      </c>
      <c r="J31" s="23">
        <v>832</v>
      </c>
      <c r="K31" s="23">
        <v>41</v>
      </c>
      <c r="L31" s="23">
        <v>929</v>
      </c>
      <c r="M31" s="23">
        <f t="shared" si="2"/>
        <v>287</v>
      </c>
      <c r="N31" s="23">
        <f t="shared" si="2"/>
        <v>3945</v>
      </c>
    </row>
    <row r="32" spans="1:14" x14ac:dyDescent="0.25">
      <c r="A32" s="21">
        <v>21</v>
      </c>
      <c r="B32" s="22" t="s">
        <v>44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1</v>
      </c>
      <c r="L32" s="23">
        <v>3</v>
      </c>
      <c r="M32" s="23">
        <f t="shared" si="2"/>
        <v>1</v>
      </c>
      <c r="N32" s="23">
        <f t="shared" si="2"/>
        <v>3</v>
      </c>
    </row>
    <row r="33" spans="1:14" x14ac:dyDescent="0.25">
      <c r="A33" s="21">
        <v>22</v>
      </c>
      <c r="B33" s="22" t="s">
        <v>47</v>
      </c>
      <c r="C33" s="23">
        <v>0</v>
      </c>
      <c r="D33" s="23">
        <v>0</v>
      </c>
      <c r="E33" s="23">
        <v>0</v>
      </c>
      <c r="F33" s="23">
        <v>0</v>
      </c>
      <c r="G33" s="23">
        <v>2</v>
      </c>
      <c r="H33" s="23">
        <v>45</v>
      </c>
      <c r="I33" s="23">
        <v>118</v>
      </c>
      <c r="J33" s="23">
        <v>673</v>
      </c>
      <c r="K33" s="23">
        <v>13</v>
      </c>
      <c r="L33" s="23">
        <v>721</v>
      </c>
      <c r="M33" s="23">
        <f t="shared" si="2"/>
        <v>133</v>
      </c>
      <c r="N33" s="23">
        <f t="shared" si="2"/>
        <v>1439</v>
      </c>
    </row>
    <row r="34" spans="1:14" x14ac:dyDescent="0.25">
      <c r="A34" s="21">
        <v>23</v>
      </c>
      <c r="B34" s="22" t="s">
        <v>45</v>
      </c>
      <c r="C34" s="23">
        <v>17</v>
      </c>
      <c r="D34" s="23">
        <v>125</v>
      </c>
      <c r="E34" s="23">
        <v>0</v>
      </c>
      <c r="F34" s="23">
        <v>0</v>
      </c>
      <c r="G34" s="23">
        <v>63</v>
      </c>
      <c r="H34" s="23">
        <v>3556</v>
      </c>
      <c r="I34" s="23">
        <v>97</v>
      </c>
      <c r="J34" s="23">
        <v>99</v>
      </c>
      <c r="K34" s="23">
        <v>6792</v>
      </c>
      <c r="L34" s="23">
        <v>56509</v>
      </c>
      <c r="M34" s="23">
        <f t="shared" si="2"/>
        <v>6969</v>
      </c>
      <c r="N34" s="23">
        <f t="shared" si="2"/>
        <v>60289</v>
      </c>
    </row>
    <row r="35" spans="1:14" x14ac:dyDescent="0.25">
      <c r="A35" s="21">
        <v>24</v>
      </c>
      <c r="B35" s="22" t="s">
        <v>193</v>
      </c>
      <c r="C35" s="23">
        <v>0</v>
      </c>
      <c r="D35" s="23">
        <v>0</v>
      </c>
      <c r="E35" s="23">
        <v>0</v>
      </c>
      <c r="F35" s="23">
        <v>0</v>
      </c>
      <c r="G35" s="23">
        <v>5</v>
      </c>
      <c r="H35" s="23">
        <v>275</v>
      </c>
      <c r="I35" s="23">
        <v>97</v>
      </c>
      <c r="J35" s="23">
        <v>904</v>
      </c>
      <c r="K35" s="23">
        <v>0</v>
      </c>
      <c r="L35" s="23">
        <v>0</v>
      </c>
      <c r="M35" s="23">
        <f t="shared" si="2"/>
        <v>102</v>
      </c>
      <c r="N35" s="23">
        <f t="shared" si="2"/>
        <v>1179</v>
      </c>
    </row>
    <row r="36" spans="1:14" x14ac:dyDescent="0.25">
      <c r="A36" s="21">
        <v>25</v>
      </c>
      <c r="B36" s="22" t="s">
        <v>38</v>
      </c>
      <c r="C36" s="23">
        <v>4</v>
      </c>
      <c r="D36" s="23">
        <v>13</v>
      </c>
      <c r="E36" s="23">
        <v>26</v>
      </c>
      <c r="F36" s="23">
        <v>755</v>
      </c>
      <c r="G36" s="23">
        <v>1031</v>
      </c>
      <c r="H36" s="23">
        <v>15472</v>
      </c>
      <c r="I36" s="23">
        <v>31432</v>
      </c>
      <c r="J36" s="23">
        <v>57915</v>
      </c>
      <c r="K36" s="23">
        <v>266515</v>
      </c>
      <c r="L36" s="23">
        <v>206762</v>
      </c>
      <c r="M36" s="23">
        <f t="shared" si="2"/>
        <v>299008</v>
      </c>
      <c r="N36" s="23">
        <f t="shared" si="2"/>
        <v>280917</v>
      </c>
    </row>
    <row r="37" spans="1:14" x14ac:dyDescent="0.25">
      <c r="A37" s="21">
        <v>26</v>
      </c>
      <c r="B37" s="22" t="s">
        <v>194</v>
      </c>
      <c r="C37" s="23">
        <v>0</v>
      </c>
      <c r="D37" s="23">
        <v>0</v>
      </c>
      <c r="E37" s="23">
        <v>128</v>
      </c>
      <c r="F37" s="23">
        <v>5468</v>
      </c>
      <c r="G37" s="23">
        <v>3624</v>
      </c>
      <c r="H37" s="23">
        <v>155461</v>
      </c>
      <c r="I37" s="23">
        <v>23680</v>
      </c>
      <c r="J37" s="23">
        <v>165071</v>
      </c>
      <c r="K37" s="23">
        <v>533691</v>
      </c>
      <c r="L37" s="23">
        <v>1632617</v>
      </c>
      <c r="M37" s="23">
        <f t="shared" si="2"/>
        <v>561123</v>
      </c>
      <c r="N37" s="23">
        <f t="shared" si="2"/>
        <v>1958617</v>
      </c>
    </row>
    <row r="38" spans="1:14" x14ac:dyDescent="0.25">
      <c r="A38" s="21">
        <v>27</v>
      </c>
      <c r="B38" s="22" t="s">
        <v>195</v>
      </c>
      <c r="C38" s="23">
        <v>4</v>
      </c>
      <c r="D38" s="23">
        <v>1</v>
      </c>
      <c r="E38" s="23">
        <v>53</v>
      </c>
      <c r="F38" s="23">
        <v>563</v>
      </c>
      <c r="G38" s="23">
        <v>820</v>
      </c>
      <c r="H38" s="23">
        <v>29316</v>
      </c>
      <c r="I38" s="23">
        <v>746</v>
      </c>
      <c r="J38" s="23">
        <v>9122</v>
      </c>
      <c r="K38" s="23">
        <v>8415</v>
      </c>
      <c r="L38" s="23">
        <v>160922</v>
      </c>
      <c r="M38" s="23">
        <f t="shared" si="2"/>
        <v>10038</v>
      </c>
      <c r="N38" s="23">
        <f t="shared" si="2"/>
        <v>199924</v>
      </c>
    </row>
    <row r="39" spans="1:14" x14ac:dyDescent="0.25">
      <c r="A39" s="21">
        <v>28</v>
      </c>
      <c r="B39" s="22" t="s">
        <v>196</v>
      </c>
      <c r="C39" s="23">
        <v>0</v>
      </c>
      <c r="D39" s="23">
        <v>0</v>
      </c>
      <c r="E39" s="23">
        <v>0</v>
      </c>
      <c r="F39" s="23">
        <v>0</v>
      </c>
      <c r="G39" s="23">
        <v>1624</v>
      </c>
      <c r="H39" s="23">
        <v>36545</v>
      </c>
      <c r="I39" s="23">
        <v>5097</v>
      </c>
      <c r="J39" s="23">
        <v>50102</v>
      </c>
      <c r="K39" s="23">
        <v>74622</v>
      </c>
      <c r="L39" s="23">
        <v>229809</v>
      </c>
      <c r="M39" s="23">
        <f t="shared" si="2"/>
        <v>81343</v>
      </c>
      <c r="N39" s="23">
        <f t="shared" si="2"/>
        <v>316456</v>
      </c>
    </row>
    <row r="40" spans="1:14" x14ac:dyDescent="0.25">
      <c r="A40" s="21">
        <v>29</v>
      </c>
      <c r="B40" s="22" t="s">
        <v>197</v>
      </c>
      <c r="C40" s="23">
        <v>11236</v>
      </c>
      <c r="D40" s="23">
        <v>119216</v>
      </c>
      <c r="E40" s="23">
        <v>0</v>
      </c>
      <c r="F40" s="23">
        <v>0</v>
      </c>
      <c r="G40" s="23">
        <v>12282</v>
      </c>
      <c r="H40" s="23">
        <v>315885</v>
      </c>
      <c r="I40" s="23">
        <v>66613</v>
      </c>
      <c r="J40" s="23">
        <v>486457</v>
      </c>
      <c r="K40" s="23">
        <v>123531</v>
      </c>
      <c r="L40" s="23">
        <v>2029921</v>
      </c>
      <c r="M40" s="23">
        <f t="shared" ref="M40:N49" si="3">C40+E40+G40+I40+K40</f>
        <v>213662</v>
      </c>
      <c r="N40" s="23">
        <f t="shared" si="3"/>
        <v>2951479</v>
      </c>
    </row>
    <row r="41" spans="1:14" x14ac:dyDescent="0.25">
      <c r="A41" s="21">
        <v>30</v>
      </c>
      <c r="B41" s="22" t="s">
        <v>198</v>
      </c>
      <c r="C41" s="23">
        <v>0</v>
      </c>
      <c r="D41" s="23">
        <v>0</v>
      </c>
      <c r="E41" s="23">
        <v>0</v>
      </c>
      <c r="F41" s="23">
        <v>0</v>
      </c>
      <c r="G41" s="23">
        <v>1062</v>
      </c>
      <c r="H41" s="23">
        <v>9826</v>
      </c>
      <c r="I41" s="23">
        <v>0</v>
      </c>
      <c r="J41" s="23">
        <v>0</v>
      </c>
      <c r="K41" s="23">
        <v>54661</v>
      </c>
      <c r="L41" s="23">
        <v>437825</v>
      </c>
      <c r="M41" s="23">
        <f t="shared" si="3"/>
        <v>55723</v>
      </c>
      <c r="N41" s="23">
        <f t="shared" si="3"/>
        <v>447651</v>
      </c>
    </row>
    <row r="42" spans="1:14" x14ac:dyDescent="0.25">
      <c r="A42" s="21">
        <v>31</v>
      </c>
      <c r="B42" s="22" t="s">
        <v>43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28268</v>
      </c>
      <c r="L42" s="23">
        <v>524477</v>
      </c>
      <c r="M42" s="23">
        <f t="shared" si="3"/>
        <v>28268</v>
      </c>
      <c r="N42" s="23">
        <f t="shared" si="3"/>
        <v>524477</v>
      </c>
    </row>
    <row r="43" spans="1:14" x14ac:dyDescent="0.25">
      <c r="A43" s="21">
        <v>32</v>
      </c>
      <c r="B43" s="22" t="s">
        <v>199</v>
      </c>
      <c r="C43" s="23">
        <v>0</v>
      </c>
      <c r="D43" s="23">
        <v>0</v>
      </c>
      <c r="E43" s="23">
        <v>42</v>
      </c>
      <c r="F43" s="23">
        <v>852</v>
      </c>
      <c r="G43" s="23">
        <v>500</v>
      </c>
      <c r="H43" s="23">
        <v>11507</v>
      </c>
      <c r="I43" s="23">
        <v>12928</v>
      </c>
      <c r="J43" s="23">
        <v>57790</v>
      </c>
      <c r="K43" s="23">
        <v>55431</v>
      </c>
      <c r="L43" s="23">
        <v>983303</v>
      </c>
      <c r="M43" s="23">
        <f t="shared" si="3"/>
        <v>68901</v>
      </c>
      <c r="N43" s="23">
        <f t="shared" si="3"/>
        <v>1053452</v>
      </c>
    </row>
    <row r="44" spans="1:14" x14ac:dyDescent="0.25">
      <c r="A44" s="21">
        <v>33</v>
      </c>
      <c r="B44" s="22" t="s">
        <v>200</v>
      </c>
      <c r="C44" s="23">
        <v>0</v>
      </c>
      <c r="D44" s="23">
        <v>0</v>
      </c>
      <c r="E44" s="23">
        <v>41</v>
      </c>
      <c r="F44" s="23">
        <v>820</v>
      </c>
      <c r="G44" s="23">
        <v>423</v>
      </c>
      <c r="H44" s="23">
        <v>19247</v>
      </c>
      <c r="I44" s="23">
        <v>3673</v>
      </c>
      <c r="J44" s="23">
        <v>16418</v>
      </c>
      <c r="K44" s="23">
        <v>80309</v>
      </c>
      <c r="L44" s="23">
        <v>280497</v>
      </c>
      <c r="M44" s="23">
        <f t="shared" si="3"/>
        <v>84446</v>
      </c>
      <c r="N44" s="23">
        <f t="shared" si="3"/>
        <v>316982</v>
      </c>
    </row>
    <row r="45" spans="1:14" x14ac:dyDescent="0.25">
      <c r="A45" s="21">
        <v>34</v>
      </c>
      <c r="B45" s="22" t="s">
        <v>201</v>
      </c>
      <c r="C45" s="23">
        <v>716</v>
      </c>
      <c r="D45" s="23">
        <v>2422</v>
      </c>
      <c r="E45" s="23">
        <v>10</v>
      </c>
      <c r="F45" s="23">
        <v>4</v>
      </c>
      <c r="G45" s="23">
        <v>335</v>
      </c>
      <c r="H45" s="23">
        <v>8906</v>
      </c>
      <c r="I45" s="23">
        <v>0</v>
      </c>
      <c r="J45" s="23">
        <v>0</v>
      </c>
      <c r="K45" s="23">
        <v>3893</v>
      </c>
      <c r="L45" s="23">
        <v>23533</v>
      </c>
      <c r="M45" s="23">
        <f t="shared" si="3"/>
        <v>4954</v>
      </c>
      <c r="N45" s="23">
        <f t="shared" si="3"/>
        <v>34865</v>
      </c>
    </row>
    <row r="46" spans="1:14" ht="15.75" x14ac:dyDescent="0.25">
      <c r="A46" s="25" t="s">
        <v>50</v>
      </c>
      <c r="B46" s="26" t="s">
        <v>26</v>
      </c>
      <c r="C46" s="27">
        <f>SUM(C24:C45)</f>
        <v>11985</v>
      </c>
      <c r="D46" s="27">
        <f t="shared" ref="D46:N46" si="4">SUM(D24:D45)</f>
        <v>123240</v>
      </c>
      <c r="E46" s="27">
        <f t="shared" si="4"/>
        <v>301</v>
      </c>
      <c r="F46" s="27">
        <f t="shared" si="4"/>
        <v>8499</v>
      </c>
      <c r="G46" s="27">
        <f t="shared" si="4"/>
        <v>21911</v>
      </c>
      <c r="H46" s="27">
        <f t="shared" si="4"/>
        <v>609725</v>
      </c>
      <c r="I46" s="27">
        <f t="shared" si="4"/>
        <v>145971</v>
      </c>
      <c r="J46" s="27">
        <f t="shared" si="4"/>
        <v>851317</v>
      </c>
      <c r="K46" s="27">
        <f t="shared" si="4"/>
        <v>1243236</v>
      </c>
      <c r="L46" s="27">
        <f t="shared" si="4"/>
        <v>6745115</v>
      </c>
      <c r="M46" s="27">
        <f t="shared" si="4"/>
        <v>1423404</v>
      </c>
      <c r="N46" s="27">
        <f t="shared" si="4"/>
        <v>8337896</v>
      </c>
    </row>
    <row r="47" spans="1:14" ht="15.75" x14ac:dyDescent="0.25">
      <c r="A47" s="25" t="s">
        <v>51</v>
      </c>
      <c r="B47" s="26" t="s">
        <v>81</v>
      </c>
      <c r="C47" s="27">
        <f>+C46+C22</f>
        <v>12452</v>
      </c>
      <c r="D47" s="27">
        <f t="shared" ref="D47:N47" si="5">+D46+D22</f>
        <v>763722</v>
      </c>
      <c r="E47" s="27">
        <f t="shared" si="5"/>
        <v>4275</v>
      </c>
      <c r="F47" s="27">
        <f t="shared" si="5"/>
        <v>44564</v>
      </c>
      <c r="G47" s="27">
        <f t="shared" si="5"/>
        <v>80137</v>
      </c>
      <c r="H47" s="27">
        <f t="shared" si="5"/>
        <v>1752557</v>
      </c>
      <c r="I47" s="27">
        <f t="shared" si="5"/>
        <v>300993</v>
      </c>
      <c r="J47" s="27">
        <f t="shared" si="5"/>
        <v>1551765</v>
      </c>
      <c r="K47" s="27">
        <f t="shared" si="5"/>
        <v>1764123</v>
      </c>
      <c r="L47" s="27">
        <f t="shared" si="5"/>
        <v>12738741</v>
      </c>
      <c r="M47" s="27">
        <f t="shared" si="5"/>
        <v>2161980</v>
      </c>
      <c r="N47" s="27">
        <f t="shared" si="5"/>
        <v>16851349</v>
      </c>
    </row>
    <row r="48" spans="1:14" ht="15.75" x14ac:dyDescent="0.25">
      <c r="A48" s="38" t="s">
        <v>53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4" x14ac:dyDescent="0.25">
      <c r="A49" s="21">
        <v>35</v>
      </c>
      <c r="B49" s="22" t="s">
        <v>54</v>
      </c>
      <c r="C49" s="23">
        <v>0</v>
      </c>
      <c r="D49" s="23">
        <v>0</v>
      </c>
      <c r="E49" s="23">
        <v>49</v>
      </c>
      <c r="F49" s="23">
        <v>604</v>
      </c>
      <c r="G49" s="23">
        <v>2160</v>
      </c>
      <c r="H49" s="23">
        <v>36105</v>
      </c>
      <c r="I49" s="23">
        <v>22872</v>
      </c>
      <c r="J49" s="23">
        <v>95577</v>
      </c>
      <c r="K49" s="23">
        <v>67643</v>
      </c>
      <c r="L49" s="23">
        <v>326018</v>
      </c>
      <c r="M49" s="23">
        <f t="shared" ref="M49:N50" si="6">C49+E49+G49+I49+K49</f>
        <v>92724</v>
      </c>
      <c r="N49" s="23">
        <f t="shared" si="6"/>
        <v>458304</v>
      </c>
    </row>
    <row r="50" spans="1:14" ht="15.75" x14ac:dyDescent="0.25">
      <c r="A50" s="25" t="s">
        <v>55</v>
      </c>
      <c r="B50" s="26" t="s">
        <v>26</v>
      </c>
      <c r="C50" s="27">
        <f t="shared" ref="C50:L50" si="7">SUM(C49:C49)</f>
        <v>0</v>
      </c>
      <c r="D50" s="27">
        <f t="shared" si="7"/>
        <v>0</v>
      </c>
      <c r="E50" s="27">
        <f t="shared" si="7"/>
        <v>49</v>
      </c>
      <c r="F50" s="27">
        <f t="shared" si="7"/>
        <v>604</v>
      </c>
      <c r="G50" s="27">
        <f t="shared" si="7"/>
        <v>2160</v>
      </c>
      <c r="H50" s="27">
        <f t="shared" si="7"/>
        <v>36105</v>
      </c>
      <c r="I50" s="27">
        <f t="shared" si="7"/>
        <v>22872</v>
      </c>
      <c r="J50" s="27">
        <f t="shared" si="7"/>
        <v>95577</v>
      </c>
      <c r="K50" s="27">
        <f t="shared" si="7"/>
        <v>67643</v>
      </c>
      <c r="L50" s="27">
        <f t="shared" si="7"/>
        <v>326018</v>
      </c>
      <c r="M50" s="27">
        <f t="shared" si="6"/>
        <v>92724</v>
      </c>
      <c r="N50" s="27">
        <f t="shared" si="6"/>
        <v>458304</v>
      </c>
    </row>
    <row r="51" spans="1:14" ht="15.75" x14ac:dyDescent="0.25">
      <c r="A51" s="38" t="s">
        <v>56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x14ac:dyDescent="0.25">
      <c r="A52" s="21">
        <v>37</v>
      </c>
      <c r="B52" s="22" t="s">
        <v>57</v>
      </c>
      <c r="C52" s="23">
        <v>0</v>
      </c>
      <c r="D52" s="23">
        <v>0</v>
      </c>
      <c r="E52" s="23">
        <v>0</v>
      </c>
      <c r="F52" s="23">
        <v>0</v>
      </c>
      <c r="G52" s="23">
        <v>5</v>
      </c>
      <c r="H52" s="23">
        <v>98</v>
      </c>
      <c r="I52" s="23">
        <v>13045</v>
      </c>
      <c r="J52" s="23">
        <v>12180</v>
      </c>
      <c r="K52" s="23">
        <v>128577</v>
      </c>
      <c r="L52" s="23">
        <v>178699</v>
      </c>
      <c r="M52" s="23">
        <f t="shared" ref="M52:N54" si="8">C52+E52+G52+I52+K52</f>
        <v>141627</v>
      </c>
      <c r="N52" s="23">
        <f t="shared" si="8"/>
        <v>190977</v>
      </c>
    </row>
    <row r="53" spans="1:14" x14ac:dyDescent="0.25">
      <c r="A53" s="21">
        <v>38</v>
      </c>
      <c r="B53" s="22" t="s">
        <v>58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1</v>
      </c>
      <c r="J53" s="23">
        <v>3</v>
      </c>
      <c r="K53" s="23">
        <v>182</v>
      </c>
      <c r="L53" s="23">
        <v>172</v>
      </c>
      <c r="M53" s="23">
        <f t="shared" si="8"/>
        <v>183</v>
      </c>
      <c r="N53" s="23">
        <f t="shared" si="8"/>
        <v>175</v>
      </c>
    </row>
    <row r="54" spans="1:14" ht="15.75" x14ac:dyDescent="0.25">
      <c r="A54" s="25" t="s">
        <v>59</v>
      </c>
      <c r="B54" s="26" t="s">
        <v>26</v>
      </c>
      <c r="C54" s="27">
        <f t="shared" ref="C54:L54" si="9">SUM(C52:C53)</f>
        <v>0</v>
      </c>
      <c r="D54" s="27">
        <f t="shared" si="9"/>
        <v>0</v>
      </c>
      <c r="E54" s="27">
        <f t="shared" si="9"/>
        <v>0</v>
      </c>
      <c r="F54" s="27">
        <f t="shared" si="9"/>
        <v>0</v>
      </c>
      <c r="G54" s="27">
        <f t="shared" si="9"/>
        <v>5</v>
      </c>
      <c r="H54" s="27">
        <f t="shared" si="9"/>
        <v>98</v>
      </c>
      <c r="I54" s="27">
        <f t="shared" si="9"/>
        <v>13046</v>
      </c>
      <c r="J54" s="27">
        <f t="shared" si="9"/>
        <v>12183</v>
      </c>
      <c r="K54" s="27">
        <f t="shared" si="9"/>
        <v>128759</v>
      </c>
      <c r="L54" s="27">
        <f t="shared" si="9"/>
        <v>178871</v>
      </c>
      <c r="M54" s="27">
        <f t="shared" si="8"/>
        <v>141810</v>
      </c>
      <c r="N54" s="27">
        <f t="shared" si="8"/>
        <v>191152</v>
      </c>
    </row>
    <row r="55" spans="1:14" ht="15.75" x14ac:dyDescent="0.25">
      <c r="A55" s="38" t="s">
        <v>60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</row>
    <row r="56" spans="1:14" x14ac:dyDescent="0.25">
      <c r="A56" s="21">
        <v>39</v>
      </c>
      <c r="B56" s="22" t="s">
        <v>61</v>
      </c>
      <c r="C56" s="23">
        <v>0</v>
      </c>
      <c r="D56" s="23">
        <v>0</v>
      </c>
      <c r="E56" s="23">
        <v>0</v>
      </c>
      <c r="F56" s="23">
        <v>7</v>
      </c>
      <c r="G56" s="23">
        <v>814</v>
      </c>
      <c r="H56" s="23">
        <v>16821</v>
      </c>
      <c r="I56" s="23">
        <v>15703</v>
      </c>
      <c r="J56" s="23">
        <v>24743</v>
      </c>
      <c r="K56" s="23">
        <v>83813</v>
      </c>
      <c r="L56" s="23">
        <v>468828</v>
      </c>
      <c r="M56" s="23">
        <f t="shared" ref="M56:N66" si="10">C56+E56+G56+I56+K56</f>
        <v>100330</v>
      </c>
      <c r="N56" s="23">
        <f t="shared" si="10"/>
        <v>510399</v>
      </c>
    </row>
    <row r="57" spans="1:14" x14ac:dyDescent="0.25">
      <c r="A57" s="21">
        <v>40</v>
      </c>
      <c r="B57" s="22" t="s">
        <v>62</v>
      </c>
      <c r="C57" s="23">
        <v>0</v>
      </c>
      <c r="D57" s="23">
        <v>0</v>
      </c>
      <c r="E57" s="23">
        <v>0</v>
      </c>
      <c r="F57" s="23">
        <v>0</v>
      </c>
      <c r="G57" s="23">
        <v>80</v>
      </c>
      <c r="H57" s="23">
        <v>808</v>
      </c>
      <c r="I57" s="23">
        <v>0</v>
      </c>
      <c r="J57" s="23">
        <v>0</v>
      </c>
      <c r="K57" s="23">
        <v>4636</v>
      </c>
      <c r="L57" s="23">
        <v>23280</v>
      </c>
      <c r="M57" s="23">
        <f t="shared" si="10"/>
        <v>4716</v>
      </c>
      <c r="N57" s="23">
        <f t="shared" si="10"/>
        <v>24088</v>
      </c>
    </row>
    <row r="58" spans="1:14" x14ac:dyDescent="0.25">
      <c r="A58" s="21">
        <v>41</v>
      </c>
      <c r="B58" s="22" t="s">
        <v>63</v>
      </c>
      <c r="C58" s="23">
        <v>0</v>
      </c>
      <c r="D58" s="23">
        <v>0</v>
      </c>
      <c r="E58" s="23">
        <v>0</v>
      </c>
      <c r="F58" s="23">
        <v>0</v>
      </c>
      <c r="G58" s="23">
        <v>228</v>
      </c>
      <c r="H58" s="23">
        <v>3816</v>
      </c>
      <c r="I58" s="23">
        <v>0</v>
      </c>
      <c r="J58" s="23">
        <v>0</v>
      </c>
      <c r="K58" s="23">
        <v>4591</v>
      </c>
      <c r="L58" s="23">
        <v>6581</v>
      </c>
      <c r="M58" s="23">
        <f t="shared" si="10"/>
        <v>4819</v>
      </c>
      <c r="N58" s="23">
        <f t="shared" si="10"/>
        <v>10397</v>
      </c>
    </row>
    <row r="59" spans="1:14" x14ac:dyDescent="0.25">
      <c r="A59" s="21">
        <v>42</v>
      </c>
      <c r="B59" s="22" t="s">
        <v>64</v>
      </c>
      <c r="C59" s="23">
        <v>0</v>
      </c>
      <c r="D59" s="23">
        <v>0</v>
      </c>
      <c r="E59" s="23">
        <v>0</v>
      </c>
      <c r="F59" s="23">
        <v>0</v>
      </c>
      <c r="G59" s="23">
        <v>913</v>
      </c>
      <c r="H59" s="23">
        <v>8565</v>
      </c>
      <c r="I59" s="23">
        <v>0</v>
      </c>
      <c r="J59" s="23">
        <v>0</v>
      </c>
      <c r="K59" s="23">
        <v>6726</v>
      </c>
      <c r="L59" s="23">
        <v>17172</v>
      </c>
      <c r="M59" s="23">
        <f t="shared" si="10"/>
        <v>7639</v>
      </c>
      <c r="N59" s="23">
        <f t="shared" si="10"/>
        <v>25737</v>
      </c>
    </row>
    <row r="60" spans="1:14" x14ac:dyDescent="0.25">
      <c r="A60" s="82">
        <v>43</v>
      </c>
      <c r="B60" s="134" t="s">
        <v>65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1459</v>
      </c>
      <c r="L60" s="23">
        <v>1913</v>
      </c>
      <c r="M60" s="23">
        <f t="shared" si="10"/>
        <v>1459</v>
      </c>
      <c r="N60" s="23">
        <f t="shared" si="10"/>
        <v>1913</v>
      </c>
    </row>
    <row r="61" spans="1:14" x14ac:dyDescent="0.25">
      <c r="A61" s="82">
        <v>44</v>
      </c>
      <c r="B61" s="134" t="s">
        <v>66</v>
      </c>
      <c r="C61" s="23">
        <v>0</v>
      </c>
      <c r="D61" s="23">
        <v>0</v>
      </c>
      <c r="E61" s="23">
        <v>0</v>
      </c>
      <c r="F61" s="23">
        <v>0</v>
      </c>
      <c r="G61" s="23">
        <v>10</v>
      </c>
      <c r="H61" s="23">
        <v>115</v>
      </c>
      <c r="I61" s="23">
        <v>0</v>
      </c>
      <c r="J61" s="23">
        <v>0</v>
      </c>
      <c r="K61" s="23">
        <v>146</v>
      </c>
      <c r="L61" s="23">
        <v>1697</v>
      </c>
      <c r="M61" s="23">
        <f t="shared" si="10"/>
        <v>156</v>
      </c>
      <c r="N61" s="23">
        <f t="shared" si="10"/>
        <v>1812</v>
      </c>
    </row>
    <row r="62" spans="1:14" x14ac:dyDescent="0.25">
      <c r="A62" s="82">
        <v>45</v>
      </c>
      <c r="B62" s="134" t="s">
        <v>67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5143</v>
      </c>
      <c r="L62" s="23">
        <v>4878</v>
      </c>
      <c r="M62" s="23">
        <f t="shared" si="10"/>
        <v>5143</v>
      </c>
      <c r="N62" s="23">
        <f t="shared" si="10"/>
        <v>4878</v>
      </c>
    </row>
    <row r="63" spans="1:14" x14ac:dyDescent="0.25">
      <c r="A63" s="82">
        <v>46</v>
      </c>
      <c r="B63" s="134" t="s">
        <v>69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306</v>
      </c>
      <c r="L63" s="23">
        <v>2197</v>
      </c>
      <c r="M63" s="23">
        <f t="shared" si="10"/>
        <v>306</v>
      </c>
      <c r="N63" s="23">
        <f t="shared" si="10"/>
        <v>2197</v>
      </c>
    </row>
    <row r="64" spans="1:14" x14ac:dyDescent="0.25">
      <c r="A64" s="82">
        <v>47</v>
      </c>
      <c r="B64" s="134" t="s">
        <v>70</v>
      </c>
      <c r="C64" s="23">
        <v>0</v>
      </c>
      <c r="D64" s="23">
        <v>0</v>
      </c>
      <c r="E64" s="23">
        <v>0</v>
      </c>
      <c r="F64" s="23">
        <v>0</v>
      </c>
      <c r="G64" s="23">
        <v>1</v>
      </c>
      <c r="H64" s="23">
        <v>19</v>
      </c>
      <c r="I64" s="23">
        <v>98</v>
      </c>
      <c r="J64" s="23">
        <v>88</v>
      </c>
      <c r="K64" s="23">
        <v>896</v>
      </c>
      <c r="L64" s="23">
        <v>6097</v>
      </c>
      <c r="M64" s="23">
        <f t="shared" si="10"/>
        <v>995</v>
      </c>
      <c r="N64" s="23">
        <f t="shared" si="10"/>
        <v>6204</v>
      </c>
    </row>
    <row r="65" spans="1:14" ht="15.75" x14ac:dyDescent="0.25">
      <c r="A65" s="25" t="s">
        <v>71</v>
      </c>
      <c r="B65" s="26" t="s">
        <v>26</v>
      </c>
      <c r="C65" s="27">
        <f>SUM(C56:C64)</f>
        <v>0</v>
      </c>
      <c r="D65" s="27">
        <f t="shared" ref="D65:N65" si="11">SUM(D56:D64)</f>
        <v>0</v>
      </c>
      <c r="E65" s="27">
        <f t="shared" si="11"/>
        <v>0</v>
      </c>
      <c r="F65" s="27">
        <f t="shared" si="11"/>
        <v>7</v>
      </c>
      <c r="G65" s="27">
        <f t="shared" si="11"/>
        <v>2046</v>
      </c>
      <c r="H65" s="27">
        <f t="shared" si="11"/>
        <v>30144</v>
      </c>
      <c r="I65" s="27">
        <f t="shared" si="11"/>
        <v>15801</v>
      </c>
      <c r="J65" s="27">
        <f t="shared" si="11"/>
        <v>24831</v>
      </c>
      <c r="K65" s="27">
        <f t="shared" si="11"/>
        <v>107716</v>
      </c>
      <c r="L65" s="27">
        <f t="shared" si="11"/>
        <v>532643</v>
      </c>
      <c r="M65" s="27">
        <f t="shared" si="11"/>
        <v>125563</v>
      </c>
      <c r="N65" s="27">
        <f t="shared" si="11"/>
        <v>587625</v>
      </c>
    </row>
    <row r="66" spans="1:14" ht="15.75" x14ac:dyDescent="0.25">
      <c r="A66" s="39" t="s">
        <v>72</v>
      </c>
      <c r="B66" s="39"/>
      <c r="C66" s="27">
        <f t="shared" ref="C66:L66" si="12">C47+C54+C65+C50</f>
        <v>12452</v>
      </c>
      <c r="D66" s="27">
        <f t="shared" si="12"/>
        <v>763722</v>
      </c>
      <c r="E66" s="27">
        <f t="shared" si="12"/>
        <v>4324</v>
      </c>
      <c r="F66" s="27">
        <f t="shared" si="12"/>
        <v>45175</v>
      </c>
      <c r="G66" s="27">
        <f t="shared" si="12"/>
        <v>84348</v>
      </c>
      <c r="H66" s="27">
        <f t="shared" si="12"/>
        <v>1818904</v>
      </c>
      <c r="I66" s="27">
        <f t="shared" si="12"/>
        <v>352712</v>
      </c>
      <c r="J66" s="27">
        <f t="shared" si="12"/>
        <v>1684356</v>
      </c>
      <c r="K66" s="27">
        <f t="shared" si="12"/>
        <v>2068241</v>
      </c>
      <c r="L66" s="27">
        <f t="shared" si="12"/>
        <v>13776273</v>
      </c>
      <c r="M66" s="27">
        <f t="shared" si="10"/>
        <v>2522077</v>
      </c>
      <c r="N66" s="27">
        <f t="shared" si="10"/>
        <v>18088430</v>
      </c>
    </row>
  </sheetData>
  <mergeCells count="18">
    <mergeCell ref="A1:N1"/>
    <mergeCell ref="A2:N2"/>
    <mergeCell ref="A3:N3"/>
    <mergeCell ref="A4:N4"/>
    <mergeCell ref="A7:A8"/>
    <mergeCell ref="B7:B8"/>
    <mergeCell ref="C7:D7"/>
    <mergeCell ref="E7:F7"/>
    <mergeCell ref="G7:H7"/>
    <mergeCell ref="I7:J7"/>
    <mergeCell ref="A55:N55"/>
    <mergeCell ref="A66:B66"/>
    <mergeCell ref="K7:L7"/>
    <mergeCell ref="M7:N7"/>
    <mergeCell ref="A9:N9"/>
    <mergeCell ref="A23:N23"/>
    <mergeCell ref="A48:N48"/>
    <mergeCell ref="A51:N5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6E1A0-9EF9-4E97-8C99-0C676D2C8850}">
  <dimension ref="A1:T67"/>
  <sheetViews>
    <sheetView workbookViewId="0">
      <selection activeCell="U16" sqref="U16"/>
    </sheetView>
  </sheetViews>
  <sheetFormatPr defaultRowHeight="15" x14ac:dyDescent="0.25"/>
  <cols>
    <col min="2" max="2" width="37.28515625" bestFit="1" customWidth="1"/>
    <col min="3" max="4" width="11.5703125" bestFit="1" customWidth="1"/>
    <col min="6" max="7" width="11.5703125" bestFit="1" customWidth="1"/>
    <col min="9" max="10" width="10.28515625" bestFit="1" customWidth="1"/>
    <col min="12" max="13" width="11.5703125" bestFit="1" customWidth="1"/>
    <col min="15" max="16" width="10.28515625" bestFit="1" customWidth="1"/>
    <col min="18" max="19" width="11.5703125" bestFit="1" customWidth="1"/>
  </cols>
  <sheetData>
    <row r="1" spans="1:20" ht="15" customHeight="1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</row>
    <row r="2" spans="1:20" ht="15" customHeight="1" x14ac:dyDescent="0.2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</row>
    <row r="3" spans="1:20" ht="15" customHeight="1" x14ac:dyDescent="0.25">
      <c r="A3" s="162" t="s">
        <v>181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</row>
    <row r="4" spans="1:20" ht="15" customHeight="1" x14ac:dyDescent="0.25">
      <c r="A4" s="161" t="s">
        <v>275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1:20" ht="15" customHeight="1" x14ac:dyDescent="0.25">
      <c r="A5" s="163"/>
      <c r="B5" s="164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5"/>
      <c r="N5" s="165"/>
      <c r="O5" s="166" t="s">
        <v>206</v>
      </c>
      <c r="P5" s="166"/>
      <c r="Q5" s="166"/>
      <c r="R5" s="167" t="s">
        <v>226</v>
      </c>
      <c r="S5" s="167"/>
      <c r="T5" s="168"/>
    </row>
    <row r="6" spans="1:20" ht="15" customHeight="1" x14ac:dyDescent="0.25">
      <c r="A6" s="169" t="s">
        <v>4</v>
      </c>
      <c r="B6" s="170" t="s">
        <v>5</v>
      </c>
      <c r="C6" s="171" t="s">
        <v>207</v>
      </c>
      <c r="D6" s="172"/>
      <c r="E6" s="173"/>
      <c r="F6" s="174" t="s">
        <v>183</v>
      </c>
      <c r="G6" s="175"/>
      <c r="H6" s="175"/>
      <c r="I6" s="175"/>
      <c r="J6" s="175"/>
      <c r="K6" s="175"/>
      <c r="L6" s="175"/>
      <c r="M6" s="175"/>
      <c r="N6" s="176"/>
      <c r="O6" s="171" t="s">
        <v>208</v>
      </c>
      <c r="P6" s="172"/>
      <c r="Q6" s="173"/>
      <c r="R6" s="169" t="s">
        <v>209</v>
      </c>
      <c r="S6" s="169"/>
      <c r="T6" s="169"/>
    </row>
    <row r="7" spans="1:20" ht="15" customHeight="1" x14ac:dyDescent="0.25">
      <c r="A7" s="169"/>
      <c r="B7" s="170"/>
      <c r="C7" s="177"/>
      <c r="D7" s="178"/>
      <c r="E7" s="179"/>
      <c r="F7" s="174" t="s">
        <v>186</v>
      </c>
      <c r="G7" s="175"/>
      <c r="H7" s="176"/>
      <c r="I7" s="174" t="s">
        <v>187</v>
      </c>
      <c r="J7" s="175"/>
      <c r="K7" s="176"/>
      <c r="L7" s="169" t="s">
        <v>166</v>
      </c>
      <c r="M7" s="169"/>
      <c r="N7" s="169"/>
      <c r="O7" s="177"/>
      <c r="P7" s="178"/>
      <c r="Q7" s="179"/>
      <c r="R7" s="169"/>
      <c r="S7" s="169"/>
      <c r="T7" s="169"/>
    </row>
    <row r="8" spans="1:20" ht="15" customHeight="1" x14ac:dyDescent="0.25">
      <c r="A8" s="169"/>
      <c r="B8" s="170"/>
      <c r="C8" s="180" t="s">
        <v>210</v>
      </c>
      <c r="D8" s="169" t="s">
        <v>211</v>
      </c>
      <c r="E8" s="169"/>
      <c r="F8" s="180" t="s">
        <v>210</v>
      </c>
      <c r="G8" s="169" t="s">
        <v>211</v>
      </c>
      <c r="H8" s="169"/>
      <c r="I8" s="180" t="s">
        <v>210</v>
      </c>
      <c r="J8" s="169" t="s">
        <v>211</v>
      </c>
      <c r="K8" s="169"/>
      <c r="L8" s="180" t="s">
        <v>210</v>
      </c>
      <c r="M8" s="169" t="s">
        <v>211</v>
      </c>
      <c r="N8" s="169"/>
      <c r="O8" s="180" t="s">
        <v>210</v>
      </c>
      <c r="P8" s="169" t="s">
        <v>211</v>
      </c>
      <c r="Q8" s="169"/>
      <c r="R8" s="181" t="s">
        <v>210</v>
      </c>
      <c r="S8" s="169" t="s">
        <v>211</v>
      </c>
      <c r="T8" s="169"/>
    </row>
    <row r="9" spans="1:20" ht="15.75" x14ac:dyDescent="0.25">
      <c r="A9" s="169"/>
      <c r="B9" s="170"/>
      <c r="C9" s="180" t="s">
        <v>139</v>
      </c>
      <c r="D9" s="182" t="s">
        <v>139</v>
      </c>
      <c r="E9" s="180" t="s">
        <v>132</v>
      </c>
      <c r="F9" s="180" t="s">
        <v>139</v>
      </c>
      <c r="G9" s="180" t="s">
        <v>139</v>
      </c>
      <c r="H9" s="180" t="s">
        <v>132</v>
      </c>
      <c r="I9" s="180" t="s">
        <v>139</v>
      </c>
      <c r="J9" s="182" t="s">
        <v>139</v>
      </c>
      <c r="K9" s="180" t="s">
        <v>132</v>
      </c>
      <c r="L9" s="180" t="s">
        <v>139</v>
      </c>
      <c r="M9" s="182" t="s">
        <v>139</v>
      </c>
      <c r="N9" s="180" t="s">
        <v>132</v>
      </c>
      <c r="O9" s="180" t="s">
        <v>139</v>
      </c>
      <c r="P9" s="182" t="s">
        <v>139</v>
      </c>
      <c r="Q9" s="180" t="s">
        <v>132</v>
      </c>
      <c r="R9" s="180" t="s">
        <v>139</v>
      </c>
      <c r="S9" s="180" t="s">
        <v>139</v>
      </c>
      <c r="T9" s="183" t="s">
        <v>132</v>
      </c>
    </row>
    <row r="10" spans="1:20" ht="15" customHeight="1" x14ac:dyDescent="0.25">
      <c r="A10" s="174" t="s">
        <v>212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</row>
    <row r="11" spans="1:20" x14ac:dyDescent="0.25">
      <c r="A11" s="184">
        <v>1</v>
      </c>
      <c r="B11" s="30" t="s">
        <v>213</v>
      </c>
      <c r="C11" s="185">
        <v>2465864.77</v>
      </c>
      <c r="D11" s="23">
        <v>1556076.1</v>
      </c>
      <c r="E11" s="186">
        <f t="shared" ref="E11:E23" si="0">D11/C11%</f>
        <v>63.104681121665891</v>
      </c>
      <c r="F11" s="187">
        <f>L11-I11</f>
        <v>1913490.8499999999</v>
      </c>
      <c r="G11" s="23">
        <v>1746092.53</v>
      </c>
      <c r="H11" s="186">
        <f t="shared" ref="H11:H23" si="1">G11/F11%</f>
        <v>91.251679097394174</v>
      </c>
      <c r="I11" s="188">
        <v>333356.79999999999</v>
      </c>
      <c r="J11" s="23">
        <v>388817.61</v>
      </c>
      <c r="K11" s="186">
        <f t="shared" ref="K11:K46" si="2">J11/I11%</f>
        <v>116.63707175014879</v>
      </c>
      <c r="L11" s="185">
        <v>2246847.65</v>
      </c>
      <c r="M11" s="23">
        <v>2193936.58</v>
      </c>
      <c r="N11" s="186">
        <f t="shared" ref="N11:N23" si="3">M11/L11%</f>
        <v>97.645097565916402</v>
      </c>
      <c r="O11" s="185">
        <v>322571.65000000002</v>
      </c>
      <c r="P11" s="23">
        <v>316751.43</v>
      </c>
      <c r="Q11" s="186">
        <f t="shared" ref="Q11:Q23" si="4">P11/O11%</f>
        <v>98.195681486578238</v>
      </c>
      <c r="R11" s="188">
        <f>C11+L11+O11</f>
        <v>5035284.07</v>
      </c>
      <c r="S11" s="187">
        <f>D11+M11+P11</f>
        <v>4066764.1100000003</v>
      </c>
      <c r="T11" s="189">
        <f t="shared" ref="T11:T23" si="5">S11/R11%</f>
        <v>80.765336244475279</v>
      </c>
    </row>
    <row r="12" spans="1:20" x14ac:dyDescent="0.25">
      <c r="A12" s="184">
        <v>2</v>
      </c>
      <c r="B12" s="30" t="s">
        <v>214</v>
      </c>
      <c r="C12" s="185">
        <v>2001200.78</v>
      </c>
      <c r="D12" s="23">
        <v>1576305.95</v>
      </c>
      <c r="E12" s="186">
        <f t="shared" si="0"/>
        <v>78.76800597689153</v>
      </c>
      <c r="F12" s="187">
        <f t="shared" ref="F12:F22" si="6">L12-I12</f>
        <v>1119784.1400000001</v>
      </c>
      <c r="G12" s="23">
        <v>1042587.0399999999</v>
      </c>
      <c r="H12" s="186">
        <f t="shared" si="1"/>
        <v>93.106073104410982</v>
      </c>
      <c r="I12" s="188">
        <v>231421.18</v>
      </c>
      <c r="J12" s="23">
        <v>171621.52</v>
      </c>
      <c r="K12" s="186">
        <f t="shared" si="2"/>
        <v>74.159815449908251</v>
      </c>
      <c r="L12" s="185">
        <v>1351205.32</v>
      </c>
      <c r="M12" s="23">
        <v>1214208.56</v>
      </c>
      <c r="N12" s="186">
        <f t="shared" si="3"/>
        <v>89.861144122789568</v>
      </c>
      <c r="O12" s="185">
        <v>92862.75</v>
      </c>
      <c r="P12" s="23">
        <v>24006.16</v>
      </c>
      <c r="Q12" s="186">
        <f t="shared" si="4"/>
        <v>25.851226675927645</v>
      </c>
      <c r="R12" s="188">
        <f t="shared" ref="R12:S27" si="7">C12+L12+O12</f>
        <v>3445268.85</v>
      </c>
      <c r="S12" s="187">
        <f t="shared" si="7"/>
        <v>2814520.67</v>
      </c>
      <c r="T12" s="189">
        <f t="shared" si="5"/>
        <v>81.692337885329309</v>
      </c>
    </row>
    <row r="13" spans="1:20" x14ac:dyDescent="0.25">
      <c r="A13" s="184">
        <v>3</v>
      </c>
      <c r="B13" s="30" t="s">
        <v>215</v>
      </c>
      <c r="C13" s="185">
        <v>255159.62000000002</v>
      </c>
      <c r="D13" s="23">
        <v>219754.88</v>
      </c>
      <c r="E13" s="186">
        <f t="shared" si="0"/>
        <v>86.124473770575449</v>
      </c>
      <c r="F13" s="187">
        <f t="shared" si="6"/>
        <v>184855.08</v>
      </c>
      <c r="G13" s="23">
        <v>152677.88</v>
      </c>
      <c r="H13" s="186">
        <f t="shared" si="1"/>
        <v>82.593283343903778</v>
      </c>
      <c r="I13" s="188">
        <v>17228.900000000001</v>
      </c>
      <c r="J13" s="23">
        <v>17033.32</v>
      </c>
      <c r="K13" s="186">
        <f t="shared" si="2"/>
        <v>98.864814352628429</v>
      </c>
      <c r="L13" s="185">
        <v>202083.97999999998</v>
      </c>
      <c r="M13" s="23">
        <v>169711.19</v>
      </c>
      <c r="N13" s="186">
        <f t="shared" si="3"/>
        <v>83.9805263138622</v>
      </c>
      <c r="O13" s="185">
        <v>24623.119999999999</v>
      </c>
      <c r="P13" s="23">
        <v>21613.83</v>
      </c>
      <c r="Q13" s="186">
        <f t="shared" si="4"/>
        <v>87.778599949965724</v>
      </c>
      <c r="R13" s="188">
        <f t="shared" si="7"/>
        <v>481866.72</v>
      </c>
      <c r="S13" s="187">
        <f t="shared" si="7"/>
        <v>411079.9</v>
      </c>
      <c r="T13" s="189">
        <f t="shared" si="5"/>
        <v>85.30987572663247</v>
      </c>
    </row>
    <row r="14" spans="1:20" x14ac:dyDescent="0.25">
      <c r="A14" s="184">
        <v>4</v>
      </c>
      <c r="B14" s="30" t="s">
        <v>216</v>
      </c>
      <c r="C14" s="185">
        <v>16812.05</v>
      </c>
      <c r="D14" s="23">
        <v>15599.57</v>
      </c>
      <c r="E14" s="186">
        <f t="shared" si="0"/>
        <v>92.788030014186262</v>
      </c>
      <c r="F14" s="187">
        <f t="shared" si="6"/>
        <v>77710.97</v>
      </c>
      <c r="G14" s="23">
        <v>43438.42</v>
      </c>
      <c r="H14" s="186">
        <f t="shared" si="1"/>
        <v>55.897410622978967</v>
      </c>
      <c r="I14" s="188">
        <v>18823.75</v>
      </c>
      <c r="J14" s="23">
        <v>13656.35</v>
      </c>
      <c r="K14" s="186">
        <f t="shared" si="2"/>
        <v>72.548509197157841</v>
      </c>
      <c r="L14" s="185">
        <v>96534.720000000001</v>
      </c>
      <c r="M14" s="23">
        <v>57094.77</v>
      </c>
      <c r="N14" s="186">
        <f t="shared" si="3"/>
        <v>59.144285082092736</v>
      </c>
      <c r="O14" s="185">
        <v>11537.94</v>
      </c>
      <c r="P14" s="23">
        <v>6093.37</v>
      </c>
      <c r="Q14" s="186">
        <f t="shared" si="4"/>
        <v>52.811593750704198</v>
      </c>
      <c r="R14" s="188">
        <f t="shared" si="7"/>
        <v>124884.71</v>
      </c>
      <c r="S14" s="187">
        <f t="shared" si="7"/>
        <v>78787.709999999992</v>
      </c>
      <c r="T14" s="189">
        <f t="shared" si="5"/>
        <v>63.088355652185122</v>
      </c>
    </row>
    <row r="15" spans="1:20" x14ac:dyDescent="0.25">
      <c r="A15" s="184">
        <v>5</v>
      </c>
      <c r="B15" s="30" t="s">
        <v>217</v>
      </c>
      <c r="C15" s="185">
        <v>311369.55</v>
      </c>
      <c r="D15" s="23">
        <v>221404.09</v>
      </c>
      <c r="E15" s="186">
        <f t="shared" si="0"/>
        <v>71.106532414617945</v>
      </c>
      <c r="F15" s="187">
        <f t="shared" si="6"/>
        <v>363577.22</v>
      </c>
      <c r="G15" s="23">
        <v>268008.19</v>
      </c>
      <c r="H15" s="186">
        <f t="shared" si="1"/>
        <v>73.71424150280923</v>
      </c>
      <c r="I15" s="188">
        <v>31688.799999999999</v>
      </c>
      <c r="J15" s="23">
        <v>23707.06</v>
      </c>
      <c r="K15" s="186">
        <f t="shared" si="2"/>
        <v>74.812110272399096</v>
      </c>
      <c r="L15" s="185">
        <v>395266.01999999996</v>
      </c>
      <c r="M15" s="23">
        <v>296916.01</v>
      </c>
      <c r="N15" s="186">
        <f t="shared" si="3"/>
        <v>75.118020516916687</v>
      </c>
      <c r="O15" s="185">
        <v>43097.600000000006</v>
      </c>
      <c r="P15" s="23">
        <v>28037.19</v>
      </c>
      <c r="Q15" s="186">
        <f t="shared" si="4"/>
        <v>65.055107476982471</v>
      </c>
      <c r="R15" s="188">
        <f t="shared" si="7"/>
        <v>749733.16999999993</v>
      </c>
      <c r="S15" s="187">
        <f t="shared" si="7"/>
        <v>546357.28999999992</v>
      </c>
      <c r="T15" s="189">
        <f t="shared" si="5"/>
        <v>72.873565137847649</v>
      </c>
    </row>
    <row r="16" spans="1:20" x14ac:dyDescent="0.25">
      <c r="A16" s="184">
        <v>6</v>
      </c>
      <c r="B16" s="30" t="s">
        <v>218</v>
      </c>
      <c r="C16" s="185">
        <v>289292.07999999996</v>
      </c>
      <c r="D16" s="23">
        <v>247155.63</v>
      </c>
      <c r="E16" s="186">
        <f t="shared" si="0"/>
        <v>85.434634090224677</v>
      </c>
      <c r="F16" s="187">
        <f t="shared" si="6"/>
        <v>180967.58</v>
      </c>
      <c r="G16" s="23">
        <v>159005.51</v>
      </c>
      <c r="H16" s="186">
        <f t="shared" si="1"/>
        <v>87.864085931855868</v>
      </c>
      <c r="I16" s="188">
        <v>12470.27</v>
      </c>
      <c r="J16" s="23">
        <v>14412.05</v>
      </c>
      <c r="K16" s="186">
        <f t="shared" si="2"/>
        <v>115.57127471979355</v>
      </c>
      <c r="L16" s="185">
        <v>193437.84999999998</v>
      </c>
      <c r="M16" s="23">
        <v>178018.24</v>
      </c>
      <c r="N16" s="186">
        <f t="shared" si="3"/>
        <v>92.028648995013128</v>
      </c>
      <c r="O16" s="185">
        <v>27148.77</v>
      </c>
      <c r="P16" s="23">
        <v>15362.87</v>
      </c>
      <c r="Q16" s="186">
        <f t="shared" si="4"/>
        <v>56.587720180324929</v>
      </c>
      <c r="R16" s="188">
        <f t="shared" si="7"/>
        <v>509878.69999999995</v>
      </c>
      <c r="S16" s="187">
        <f t="shared" si="7"/>
        <v>440536.74</v>
      </c>
      <c r="T16" s="189">
        <f t="shared" si="5"/>
        <v>86.400302660220959</v>
      </c>
    </row>
    <row r="17" spans="1:20" x14ac:dyDescent="0.25">
      <c r="A17" s="184">
        <v>7</v>
      </c>
      <c r="B17" s="30" t="s">
        <v>219</v>
      </c>
      <c r="C17" s="185">
        <v>71897.67</v>
      </c>
      <c r="D17" s="23">
        <v>73524.179999999993</v>
      </c>
      <c r="E17" s="186">
        <f t="shared" si="0"/>
        <v>102.26225689928478</v>
      </c>
      <c r="F17" s="187">
        <f t="shared" si="6"/>
        <v>150979.17000000001</v>
      </c>
      <c r="G17" s="23">
        <v>102051.8</v>
      </c>
      <c r="H17" s="186">
        <f t="shared" si="1"/>
        <v>67.593297803928834</v>
      </c>
      <c r="I17" s="188">
        <v>22506.77</v>
      </c>
      <c r="J17" s="23">
        <v>43857.56</v>
      </c>
      <c r="K17" s="186">
        <f t="shared" si="2"/>
        <v>194.86385651961609</v>
      </c>
      <c r="L17" s="185">
        <v>173485.94</v>
      </c>
      <c r="M17" s="23">
        <v>145909.35999999999</v>
      </c>
      <c r="N17" s="186">
        <f t="shared" si="3"/>
        <v>84.104429442524264</v>
      </c>
      <c r="O17" s="185">
        <v>10503.45</v>
      </c>
      <c r="P17" s="23">
        <v>10697.58</v>
      </c>
      <c r="Q17" s="186">
        <f t="shared" si="4"/>
        <v>101.84824986076002</v>
      </c>
      <c r="R17" s="188">
        <f t="shared" si="7"/>
        <v>255887.06</v>
      </c>
      <c r="S17" s="187">
        <f t="shared" si="7"/>
        <v>230131.11999999997</v>
      </c>
      <c r="T17" s="189">
        <f t="shared" si="5"/>
        <v>89.934645386132445</v>
      </c>
    </row>
    <row r="18" spans="1:20" x14ac:dyDescent="0.25">
      <c r="A18" s="184">
        <v>8</v>
      </c>
      <c r="B18" s="30" t="s">
        <v>220</v>
      </c>
      <c r="C18" s="185">
        <v>45709.45</v>
      </c>
      <c r="D18" s="23">
        <v>42733.279999999999</v>
      </c>
      <c r="E18" s="186">
        <f t="shared" si="0"/>
        <v>93.488939376868458</v>
      </c>
      <c r="F18" s="187">
        <f t="shared" si="6"/>
        <v>51986.19</v>
      </c>
      <c r="G18" s="23">
        <v>33691.64</v>
      </c>
      <c r="H18" s="186">
        <f t="shared" si="1"/>
        <v>64.808827113508414</v>
      </c>
      <c r="I18" s="188">
        <v>9857.2099999999991</v>
      </c>
      <c r="J18" s="23">
        <v>16740</v>
      </c>
      <c r="K18" s="186">
        <f t="shared" si="2"/>
        <v>169.82493017801184</v>
      </c>
      <c r="L18" s="185">
        <v>61843.4</v>
      </c>
      <c r="M18" s="23">
        <v>50431.64</v>
      </c>
      <c r="N18" s="186">
        <f t="shared" si="3"/>
        <v>81.547327604885893</v>
      </c>
      <c r="O18" s="185">
        <v>8859.2800000000007</v>
      </c>
      <c r="P18" s="23">
        <v>10806.65</v>
      </c>
      <c r="Q18" s="186">
        <f t="shared" si="4"/>
        <v>121.98113164952454</v>
      </c>
      <c r="R18" s="188">
        <f t="shared" si="7"/>
        <v>116412.13</v>
      </c>
      <c r="S18" s="187">
        <f t="shared" si="7"/>
        <v>103971.56999999999</v>
      </c>
      <c r="T18" s="189">
        <f t="shared" si="5"/>
        <v>89.313347329011151</v>
      </c>
    </row>
    <row r="19" spans="1:20" x14ac:dyDescent="0.25">
      <c r="A19" s="184">
        <v>9</v>
      </c>
      <c r="B19" s="30" t="s">
        <v>21</v>
      </c>
      <c r="C19" s="185">
        <v>70843.11</v>
      </c>
      <c r="D19" s="23">
        <v>50772.51</v>
      </c>
      <c r="E19" s="186">
        <f t="shared" si="0"/>
        <v>71.668945646231506</v>
      </c>
      <c r="F19" s="187">
        <f t="shared" si="6"/>
        <v>54617.09</v>
      </c>
      <c r="G19" s="23">
        <v>40486.559999999998</v>
      </c>
      <c r="H19" s="186">
        <f t="shared" si="1"/>
        <v>74.128006453657633</v>
      </c>
      <c r="I19" s="188">
        <v>2326.2199999999998</v>
      </c>
      <c r="J19" s="23">
        <v>1068.74</v>
      </c>
      <c r="K19" s="186">
        <f t="shared" si="2"/>
        <v>45.943203996182653</v>
      </c>
      <c r="L19" s="185">
        <v>56943.31</v>
      </c>
      <c r="M19" s="23">
        <v>41555.300000000003</v>
      </c>
      <c r="N19" s="186">
        <f t="shared" si="3"/>
        <v>72.976614812170212</v>
      </c>
      <c r="O19" s="185">
        <v>19072.87</v>
      </c>
      <c r="P19" s="23">
        <v>14561.32</v>
      </c>
      <c r="Q19" s="186">
        <f t="shared" si="4"/>
        <v>76.345720387125795</v>
      </c>
      <c r="R19" s="188">
        <f t="shared" si="7"/>
        <v>146859.29</v>
      </c>
      <c r="S19" s="187">
        <f t="shared" si="7"/>
        <v>106889.13</v>
      </c>
      <c r="T19" s="189">
        <f t="shared" si="5"/>
        <v>72.78336290472329</v>
      </c>
    </row>
    <row r="20" spans="1:20" x14ac:dyDescent="0.25">
      <c r="A20" s="184">
        <v>10</v>
      </c>
      <c r="B20" s="30" t="s">
        <v>221</v>
      </c>
      <c r="C20" s="185">
        <v>1623997.9699999997</v>
      </c>
      <c r="D20" s="23">
        <v>1226017.5</v>
      </c>
      <c r="E20" s="186">
        <f t="shared" si="0"/>
        <v>75.493782790873823</v>
      </c>
      <c r="F20" s="187">
        <f t="shared" si="6"/>
        <v>1154394.68</v>
      </c>
      <c r="G20" s="23">
        <v>979918.95</v>
      </c>
      <c r="H20" s="186">
        <f t="shared" si="1"/>
        <v>84.885955122384999</v>
      </c>
      <c r="I20" s="188">
        <v>464456.73</v>
      </c>
      <c r="J20" s="23">
        <v>218021.08</v>
      </c>
      <c r="K20" s="186">
        <f t="shared" si="2"/>
        <v>46.941096105981714</v>
      </c>
      <c r="L20" s="185">
        <v>1618851.41</v>
      </c>
      <c r="M20" s="23">
        <v>1197940.03</v>
      </c>
      <c r="N20" s="186">
        <f t="shared" si="3"/>
        <v>73.99938145033336</v>
      </c>
      <c r="O20" s="185">
        <v>83047.420000000013</v>
      </c>
      <c r="P20" s="23">
        <v>73871.22</v>
      </c>
      <c r="Q20" s="186">
        <f t="shared" si="4"/>
        <v>88.950650122544431</v>
      </c>
      <c r="R20" s="188">
        <f t="shared" si="7"/>
        <v>3325896.8</v>
      </c>
      <c r="S20" s="187">
        <f t="shared" si="7"/>
        <v>2497828.7500000005</v>
      </c>
      <c r="T20" s="189">
        <f t="shared" si="5"/>
        <v>75.102412979260222</v>
      </c>
    </row>
    <row r="21" spans="1:20" x14ac:dyDescent="0.25">
      <c r="A21" s="184">
        <v>11</v>
      </c>
      <c r="B21" s="30" t="s">
        <v>222</v>
      </c>
      <c r="C21" s="185">
        <v>244569.13</v>
      </c>
      <c r="D21" s="23">
        <v>183804.92</v>
      </c>
      <c r="E21" s="186">
        <f t="shared" si="0"/>
        <v>75.154587171324536</v>
      </c>
      <c r="F21" s="187">
        <f t="shared" si="6"/>
        <v>292068.61</v>
      </c>
      <c r="G21" s="23">
        <v>297936.08</v>
      </c>
      <c r="H21" s="186">
        <f t="shared" si="1"/>
        <v>102.00893550320249</v>
      </c>
      <c r="I21" s="188">
        <v>6722.96</v>
      </c>
      <c r="J21" s="23">
        <v>8694.17</v>
      </c>
      <c r="K21" s="186">
        <f t="shared" si="2"/>
        <v>129.3205671311446</v>
      </c>
      <c r="L21" s="185">
        <v>298791.57</v>
      </c>
      <c r="M21" s="23">
        <v>306630.24</v>
      </c>
      <c r="N21" s="186">
        <f t="shared" si="3"/>
        <v>102.62345754935455</v>
      </c>
      <c r="O21" s="185">
        <v>74555.570000000007</v>
      </c>
      <c r="P21" s="23">
        <v>88004.68</v>
      </c>
      <c r="Q21" s="186">
        <f t="shared" si="4"/>
        <v>118.03904121449273</v>
      </c>
      <c r="R21" s="188">
        <f t="shared" si="7"/>
        <v>617916.27</v>
      </c>
      <c r="S21" s="187">
        <f t="shared" si="7"/>
        <v>578439.84000000008</v>
      </c>
      <c r="T21" s="189">
        <f t="shared" si="5"/>
        <v>93.611362588008902</v>
      </c>
    </row>
    <row r="22" spans="1:20" x14ac:dyDescent="0.25">
      <c r="A22" s="184">
        <v>12</v>
      </c>
      <c r="B22" s="30" t="s">
        <v>223</v>
      </c>
      <c r="C22" s="185">
        <v>414539.00999999995</v>
      </c>
      <c r="D22" s="23">
        <v>417286.39</v>
      </c>
      <c r="E22" s="186">
        <f t="shared" si="0"/>
        <v>100.66275547867016</v>
      </c>
      <c r="F22" s="187">
        <f t="shared" si="6"/>
        <v>362502.19999999995</v>
      </c>
      <c r="G22" s="23">
        <v>389829.19</v>
      </c>
      <c r="H22" s="186">
        <f t="shared" si="1"/>
        <v>107.5384342495025</v>
      </c>
      <c r="I22" s="188">
        <v>72509.210000000006</v>
      </c>
      <c r="J22" s="23">
        <v>80019</v>
      </c>
      <c r="K22" s="186">
        <f t="shared" si="2"/>
        <v>110.35701533639657</v>
      </c>
      <c r="L22" s="185">
        <v>435011.41</v>
      </c>
      <c r="M22" s="23">
        <v>469848.19</v>
      </c>
      <c r="N22" s="186">
        <f t="shared" si="3"/>
        <v>108.00824511706486</v>
      </c>
      <c r="O22" s="185">
        <v>23287.199999999997</v>
      </c>
      <c r="P22" s="23">
        <v>17355.57</v>
      </c>
      <c r="Q22" s="186">
        <f t="shared" si="4"/>
        <v>74.528367515201495</v>
      </c>
      <c r="R22" s="188">
        <f t="shared" si="7"/>
        <v>872837.61999999988</v>
      </c>
      <c r="S22" s="187">
        <f t="shared" si="7"/>
        <v>904490.15</v>
      </c>
      <c r="T22" s="189">
        <f t="shared" si="5"/>
        <v>103.62639387610265</v>
      </c>
    </row>
    <row r="23" spans="1:20" ht="15.75" x14ac:dyDescent="0.25">
      <c r="A23" s="180" t="s">
        <v>25</v>
      </c>
      <c r="B23" s="190" t="s">
        <v>26</v>
      </c>
      <c r="C23" s="191">
        <f>SUM(C11:C22)</f>
        <v>7811255.1899999995</v>
      </c>
      <c r="D23" s="191">
        <f>SUM(D11:D22)</f>
        <v>5830434.9999999991</v>
      </c>
      <c r="E23" s="192">
        <f t="shared" si="0"/>
        <v>74.641461047952262</v>
      </c>
      <c r="F23" s="191">
        <f>SUM(F11:F22)</f>
        <v>5906933.7800000012</v>
      </c>
      <c r="G23" s="191">
        <f>SUM(G11:G22)</f>
        <v>5255723.79</v>
      </c>
      <c r="H23" s="192">
        <f t="shared" si="1"/>
        <v>88.975498723129405</v>
      </c>
      <c r="I23" s="191">
        <f>SUM(I11:I22)</f>
        <v>1223368.7999999998</v>
      </c>
      <c r="J23" s="191">
        <f>SUM(J11:J22)</f>
        <v>997648.46</v>
      </c>
      <c r="K23" s="192">
        <f t="shared" si="2"/>
        <v>81.549280969074914</v>
      </c>
      <c r="L23" s="191">
        <f>SUM(L11:L22)</f>
        <v>7130302.5800000001</v>
      </c>
      <c r="M23" s="191">
        <f>SUM(M11:M22)</f>
        <v>6322200.1100000013</v>
      </c>
      <c r="N23" s="192">
        <f t="shared" si="3"/>
        <v>88.6666454763551</v>
      </c>
      <c r="O23" s="191">
        <f>SUM(O11:O22)</f>
        <v>741167.62000000011</v>
      </c>
      <c r="P23" s="191">
        <f>SUM(P11:P22)</f>
        <v>627161.87</v>
      </c>
      <c r="Q23" s="192">
        <f t="shared" si="4"/>
        <v>84.618088145836694</v>
      </c>
      <c r="R23" s="191">
        <f>SUM(R11:R22)</f>
        <v>15682725.389999999</v>
      </c>
      <c r="S23" s="193">
        <f t="shared" si="7"/>
        <v>12779796.979999999</v>
      </c>
      <c r="T23" s="194">
        <f t="shared" si="5"/>
        <v>81.489643299811675</v>
      </c>
    </row>
    <row r="24" spans="1:20" ht="15" customHeight="1" x14ac:dyDescent="0.25">
      <c r="A24" s="174" t="s">
        <v>149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6"/>
    </row>
    <row r="25" spans="1:20" x14ac:dyDescent="0.25">
      <c r="A25" s="184">
        <v>13</v>
      </c>
      <c r="B25" s="30" t="s">
        <v>30</v>
      </c>
      <c r="C25" s="185">
        <v>11103.26</v>
      </c>
      <c r="D25" s="23">
        <v>3935.03</v>
      </c>
      <c r="E25" s="186">
        <f t="shared" ref="E25:E46" si="8">D25/C25%</f>
        <v>35.440312124547205</v>
      </c>
      <c r="F25" s="187">
        <f t="shared" ref="F25:F46" si="9">L25-I25</f>
        <v>6568.94</v>
      </c>
      <c r="G25" s="23">
        <v>265</v>
      </c>
      <c r="H25" s="186">
        <f t="shared" ref="H25:H46" si="10">G25/F25%</f>
        <v>4.0341364055692397</v>
      </c>
      <c r="I25" s="188">
        <v>50</v>
      </c>
      <c r="J25" s="23">
        <v>0</v>
      </c>
      <c r="K25" s="186">
        <f t="shared" si="2"/>
        <v>0</v>
      </c>
      <c r="L25" s="185">
        <v>6618.94</v>
      </c>
      <c r="M25" s="23">
        <v>265</v>
      </c>
      <c r="N25" s="186">
        <f t="shared" ref="N25:N46" si="11">M25/L25%</f>
        <v>4.0036622178173547</v>
      </c>
      <c r="O25" s="185">
        <v>871.60000000000014</v>
      </c>
      <c r="P25" s="23">
        <v>9.36</v>
      </c>
      <c r="Q25" s="186">
        <f t="shared" ref="Q25:Q46" si="12">P25/O25%</f>
        <v>1.0738871041762275</v>
      </c>
      <c r="R25" s="188">
        <f t="shared" ref="R25:S40" si="13">C25+L25+O25</f>
        <v>18593.8</v>
      </c>
      <c r="S25" s="187">
        <f t="shared" si="7"/>
        <v>4209.3900000000003</v>
      </c>
      <c r="T25" s="189">
        <f t="shared" ref="T25:T46" si="14">S25/R25%</f>
        <v>22.638675257343849</v>
      </c>
    </row>
    <row r="26" spans="1:20" x14ac:dyDescent="0.25">
      <c r="A26" s="184">
        <v>14</v>
      </c>
      <c r="B26" s="30" t="s">
        <v>34</v>
      </c>
      <c r="C26" s="185">
        <v>12672</v>
      </c>
      <c r="D26" s="23">
        <v>5956.26</v>
      </c>
      <c r="E26" s="186">
        <f t="shared" si="8"/>
        <v>47.003314393939398</v>
      </c>
      <c r="F26" s="187">
        <f t="shared" si="9"/>
        <v>13229.159999999996</v>
      </c>
      <c r="G26" s="23">
        <v>28941.809999999998</v>
      </c>
      <c r="H26" s="186">
        <f t="shared" si="10"/>
        <v>218.77284725560813</v>
      </c>
      <c r="I26" s="188">
        <v>24600</v>
      </c>
      <c r="J26" s="23">
        <v>19502.509999999998</v>
      </c>
      <c r="K26" s="186">
        <f t="shared" si="2"/>
        <v>79.278495934959338</v>
      </c>
      <c r="L26" s="185">
        <v>37829.159999999996</v>
      </c>
      <c r="M26" s="23">
        <v>48444.31</v>
      </c>
      <c r="N26" s="186">
        <f t="shared" si="11"/>
        <v>128.0607605349947</v>
      </c>
      <c r="O26" s="185">
        <v>1592.0500000000002</v>
      </c>
      <c r="P26" s="23">
        <v>151.85</v>
      </c>
      <c r="Q26" s="186">
        <f t="shared" si="12"/>
        <v>9.538017022078451</v>
      </c>
      <c r="R26" s="188">
        <f t="shared" si="13"/>
        <v>52093.21</v>
      </c>
      <c r="S26" s="187">
        <f t="shared" si="7"/>
        <v>54552.42</v>
      </c>
      <c r="T26" s="189">
        <f t="shared" si="14"/>
        <v>104.72078798753235</v>
      </c>
    </row>
    <row r="27" spans="1:20" x14ac:dyDescent="0.25">
      <c r="A27" s="184">
        <v>15</v>
      </c>
      <c r="B27" s="30" t="s">
        <v>40</v>
      </c>
      <c r="C27" s="185">
        <v>1050</v>
      </c>
      <c r="D27" s="23">
        <v>1157</v>
      </c>
      <c r="E27" s="186">
        <f t="shared" si="8"/>
        <v>110.19047619047619</v>
      </c>
      <c r="F27" s="187">
        <f t="shared" si="9"/>
        <v>1300</v>
      </c>
      <c r="G27" s="23">
        <v>1240.5</v>
      </c>
      <c r="H27" s="186">
        <f t="shared" si="10"/>
        <v>95.42307692307692</v>
      </c>
      <c r="I27" s="188">
        <v>0</v>
      </c>
      <c r="J27" s="23">
        <v>2545</v>
      </c>
      <c r="K27" s="186">
        <v>0</v>
      </c>
      <c r="L27" s="185">
        <v>1300</v>
      </c>
      <c r="M27" s="23">
        <v>3785.5</v>
      </c>
      <c r="N27" s="186">
        <f t="shared" si="11"/>
        <v>291.19230769230768</v>
      </c>
      <c r="O27" s="185">
        <v>1050</v>
      </c>
      <c r="P27" s="23">
        <v>227.19</v>
      </c>
      <c r="Q27" s="186">
        <f t="shared" si="12"/>
        <v>21.637142857142855</v>
      </c>
      <c r="R27" s="188">
        <f t="shared" si="13"/>
        <v>3400</v>
      </c>
      <c r="S27" s="187">
        <f t="shared" si="7"/>
        <v>5169.6899999999996</v>
      </c>
      <c r="T27" s="189">
        <f t="shared" si="14"/>
        <v>152.04970588235292</v>
      </c>
    </row>
    <row r="28" spans="1:20" x14ac:dyDescent="0.25">
      <c r="A28" s="184">
        <v>16</v>
      </c>
      <c r="B28" s="134" t="s">
        <v>46</v>
      </c>
      <c r="C28" s="185">
        <v>910</v>
      </c>
      <c r="D28" s="23">
        <v>249.62</v>
      </c>
      <c r="E28" s="186">
        <v>0</v>
      </c>
      <c r="F28" s="187">
        <f t="shared" si="9"/>
        <v>1025</v>
      </c>
      <c r="G28" s="23">
        <v>1034.08</v>
      </c>
      <c r="H28" s="186">
        <f t="shared" si="10"/>
        <v>100.88585365853658</v>
      </c>
      <c r="I28" s="188">
        <v>1100</v>
      </c>
      <c r="J28" s="23">
        <v>3597.86</v>
      </c>
      <c r="K28" s="186">
        <v>0</v>
      </c>
      <c r="L28" s="185">
        <v>2125</v>
      </c>
      <c r="M28" s="23">
        <v>4631.9399999999996</v>
      </c>
      <c r="N28" s="186">
        <f t="shared" si="11"/>
        <v>217.9736470588235</v>
      </c>
      <c r="O28" s="185">
        <v>210</v>
      </c>
      <c r="P28" s="23">
        <v>417.33</v>
      </c>
      <c r="Q28" s="187">
        <f t="shared" si="12"/>
        <v>198.7285714285714</v>
      </c>
      <c r="R28" s="188">
        <f t="shared" si="13"/>
        <v>3245</v>
      </c>
      <c r="S28" s="187">
        <f t="shared" si="13"/>
        <v>5298.8899999999994</v>
      </c>
      <c r="T28" s="189">
        <f t="shared" si="14"/>
        <v>163.29399075500768</v>
      </c>
    </row>
    <row r="29" spans="1:20" x14ac:dyDescent="0.25">
      <c r="A29" s="184">
        <v>17</v>
      </c>
      <c r="B29" s="134" t="s">
        <v>31</v>
      </c>
      <c r="C29" s="185">
        <v>1972</v>
      </c>
      <c r="D29" s="23">
        <v>0</v>
      </c>
      <c r="E29" s="186">
        <f t="shared" si="8"/>
        <v>0</v>
      </c>
      <c r="F29" s="187">
        <f t="shared" si="9"/>
        <v>31513.670000000002</v>
      </c>
      <c r="G29" s="23">
        <v>30541.03</v>
      </c>
      <c r="H29" s="186">
        <f t="shared" si="10"/>
        <v>96.913593370749894</v>
      </c>
      <c r="I29" s="188">
        <v>2828.8</v>
      </c>
      <c r="J29" s="23">
        <v>2100</v>
      </c>
      <c r="K29" s="186">
        <f t="shared" si="2"/>
        <v>74.236425339366519</v>
      </c>
      <c r="L29" s="185">
        <v>34342.47</v>
      </c>
      <c r="M29" s="23">
        <v>32641.02</v>
      </c>
      <c r="N29" s="186">
        <f t="shared" si="11"/>
        <v>95.045638825629013</v>
      </c>
      <c r="O29" s="185">
        <v>2645.5</v>
      </c>
      <c r="P29" s="23">
        <v>3507.64</v>
      </c>
      <c r="Q29" s="186">
        <f t="shared" si="12"/>
        <v>132.58892458892458</v>
      </c>
      <c r="R29" s="188">
        <f t="shared" si="13"/>
        <v>38959.97</v>
      </c>
      <c r="S29" s="187">
        <f t="shared" si="13"/>
        <v>36148.660000000003</v>
      </c>
      <c r="T29" s="189">
        <f t="shared" si="14"/>
        <v>92.784106353264661</v>
      </c>
    </row>
    <row r="30" spans="1:20" x14ac:dyDescent="0.25">
      <c r="A30" s="184">
        <v>18</v>
      </c>
      <c r="B30" s="134" t="s">
        <v>33</v>
      </c>
      <c r="C30" s="185">
        <v>1100</v>
      </c>
      <c r="D30" s="23">
        <v>0</v>
      </c>
      <c r="E30" s="186">
        <f t="shared" si="8"/>
        <v>0</v>
      </c>
      <c r="F30" s="187">
        <f t="shared" si="9"/>
        <v>200</v>
      </c>
      <c r="G30" s="23">
        <v>16</v>
      </c>
      <c r="H30" s="186">
        <f t="shared" si="10"/>
        <v>8</v>
      </c>
      <c r="I30" s="188">
        <v>0</v>
      </c>
      <c r="J30" s="23">
        <v>0</v>
      </c>
      <c r="K30" s="186">
        <v>0</v>
      </c>
      <c r="L30" s="185">
        <v>200</v>
      </c>
      <c r="M30" s="23">
        <v>16</v>
      </c>
      <c r="N30" s="186">
        <f t="shared" si="11"/>
        <v>8</v>
      </c>
      <c r="O30" s="185">
        <v>390</v>
      </c>
      <c r="P30" s="23">
        <v>49.76</v>
      </c>
      <c r="Q30" s="186">
        <f t="shared" si="12"/>
        <v>12.758974358974358</v>
      </c>
      <c r="R30" s="188">
        <f t="shared" si="13"/>
        <v>1690</v>
      </c>
      <c r="S30" s="187">
        <f t="shared" si="13"/>
        <v>65.759999999999991</v>
      </c>
      <c r="T30" s="189">
        <f t="shared" si="14"/>
        <v>3.8911242603550296</v>
      </c>
    </row>
    <row r="31" spans="1:20" x14ac:dyDescent="0.25">
      <c r="A31" s="184">
        <v>19</v>
      </c>
      <c r="B31" s="134" t="s">
        <v>41</v>
      </c>
      <c r="C31" s="185">
        <v>2642</v>
      </c>
      <c r="D31" s="23">
        <v>5504.34</v>
      </c>
      <c r="E31" s="186">
        <f t="shared" si="8"/>
        <v>208.33989401968205</v>
      </c>
      <c r="F31" s="187">
        <f t="shared" si="9"/>
        <v>22770.639999999999</v>
      </c>
      <c r="G31" s="23">
        <v>17326.14</v>
      </c>
      <c r="H31" s="186">
        <f t="shared" si="10"/>
        <v>76.089824440595436</v>
      </c>
      <c r="I31" s="188">
        <v>2330</v>
      </c>
      <c r="J31" s="23">
        <v>10831.64</v>
      </c>
      <c r="K31" s="186">
        <f t="shared" si="2"/>
        <v>464.87725321888411</v>
      </c>
      <c r="L31" s="185">
        <v>25100.639999999999</v>
      </c>
      <c r="M31" s="23">
        <v>28169.17</v>
      </c>
      <c r="N31" s="186">
        <f t="shared" si="11"/>
        <v>112.22490741271936</v>
      </c>
      <c r="O31" s="185">
        <v>2245.0600000000004</v>
      </c>
      <c r="P31" s="23">
        <v>217.4</v>
      </c>
      <c r="Q31" s="186">
        <f t="shared" si="12"/>
        <v>9.6834828467836029</v>
      </c>
      <c r="R31" s="188">
        <f t="shared" si="13"/>
        <v>29987.7</v>
      </c>
      <c r="S31" s="187">
        <f t="shared" si="13"/>
        <v>33890.909999999996</v>
      </c>
      <c r="T31" s="189">
        <f t="shared" si="14"/>
        <v>113.01603657499574</v>
      </c>
    </row>
    <row r="32" spans="1:20" x14ac:dyDescent="0.25">
      <c r="A32" s="184">
        <v>20</v>
      </c>
      <c r="B32" s="30" t="s">
        <v>224</v>
      </c>
      <c r="C32" s="185">
        <v>0</v>
      </c>
      <c r="D32" s="23">
        <v>0</v>
      </c>
      <c r="E32" s="186">
        <v>0</v>
      </c>
      <c r="F32" s="187">
        <f t="shared" si="9"/>
        <v>700</v>
      </c>
      <c r="G32" s="23">
        <v>275</v>
      </c>
      <c r="H32" s="186">
        <f t="shared" si="10"/>
        <v>39.285714285714285</v>
      </c>
      <c r="I32" s="188">
        <v>0</v>
      </c>
      <c r="J32" s="23">
        <v>0</v>
      </c>
      <c r="K32" s="186">
        <v>0</v>
      </c>
      <c r="L32" s="185">
        <v>700</v>
      </c>
      <c r="M32" s="23">
        <v>275</v>
      </c>
      <c r="N32" s="186">
        <f t="shared" si="11"/>
        <v>39.285714285714285</v>
      </c>
      <c r="O32" s="185">
        <v>100</v>
      </c>
      <c r="P32" s="23">
        <v>0</v>
      </c>
      <c r="Q32" s="186">
        <f t="shared" si="12"/>
        <v>0</v>
      </c>
      <c r="R32" s="188">
        <f t="shared" si="13"/>
        <v>800</v>
      </c>
      <c r="S32" s="187">
        <f t="shared" si="13"/>
        <v>275</v>
      </c>
      <c r="T32" s="189">
        <f t="shared" si="14"/>
        <v>34.375</v>
      </c>
    </row>
    <row r="33" spans="1:20" x14ac:dyDescent="0.25">
      <c r="A33" s="184">
        <v>21</v>
      </c>
      <c r="B33" s="134" t="s">
        <v>44</v>
      </c>
      <c r="C33" s="185">
        <v>7700</v>
      </c>
      <c r="D33" s="23">
        <v>20574.990000000002</v>
      </c>
      <c r="E33" s="187">
        <f t="shared" si="8"/>
        <v>267.20766233766238</v>
      </c>
      <c r="F33" s="187">
        <f t="shared" si="9"/>
        <v>10050</v>
      </c>
      <c r="G33" s="23">
        <v>21832.5</v>
      </c>
      <c r="H33" s="187">
        <f t="shared" si="10"/>
        <v>217.23880597014926</v>
      </c>
      <c r="I33" s="188">
        <v>3000</v>
      </c>
      <c r="J33" s="23">
        <v>0.1</v>
      </c>
      <c r="K33" s="186">
        <v>0</v>
      </c>
      <c r="L33" s="185">
        <v>13050</v>
      </c>
      <c r="M33" s="23">
        <v>21832.59</v>
      </c>
      <c r="N33" s="187">
        <f t="shared" si="11"/>
        <v>167.29954022988505</v>
      </c>
      <c r="O33" s="185">
        <v>150</v>
      </c>
      <c r="P33" s="23">
        <v>0</v>
      </c>
      <c r="Q33" s="186">
        <f t="shared" si="12"/>
        <v>0</v>
      </c>
      <c r="R33" s="188">
        <f t="shared" si="13"/>
        <v>20900</v>
      </c>
      <c r="S33" s="187">
        <f t="shared" si="13"/>
        <v>42407.58</v>
      </c>
      <c r="T33" s="195">
        <f t="shared" si="14"/>
        <v>202.90708133971293</v>
      </c>
    </row>
    <row r="34" spans="1:20" x14ac:dyDescent="0.25">
      <c r="A34" s="184">
        <v>22</v>
      </c>
      <c r="B34" s="134" t="s">
        <v>47</v>
      </c>
      <c r="C34" s="185">
        <v>0</v>
      </c>
      <c r="D34" s="23">
        <v>0</v>
      </c>
      <c r="E34" s="186">
        <v>0</v>
      </c>
      <c r="F34" s="187">
        <f t="shared" si="9"/>
        <v>4125</v>
      </c>
      <c r="G34" s="23">
        <v>2943.28</v>
      </c>
      <c r="H34" s="186">
        <f t="shared" si="10"/>
        <v>71.352242424242434</v>
      </c>
      <c r="I34" s="188">
        <v>0</v>
      </c>
      <c r="J34" s="23">
        <v>0</v>
      </c>
      <c r="K34" s="186">
        <v>0</v>
      </c>
      <c r="L34" s="185">
        <v>4125</v>
      </c>
      <c r="M34" s="23">
        <v>2943.28</v>
      </c>
      <c r="N34" s="186">
        <f t="shared" si="11"/>
        <v>71.352242424242434</v>
      </c>
      <c r="O34" s="185">
        <v>946.69</v>
      </c>
      <c r="P34" s="23">
        <v>55.05</v>
      </c>
      <c r="Q34" s="186">
        <f t="shared" si="12"/>
        <v>5.8149975176668169</v>
      </c>
      <c r="R34" s="188">
        <f t="shared" si="13"/>
        <v>5071.6900000000005</v>
      </c>
      <c r="S34" s="187">
        <f t="shared" si="13"/>
        <v>2998.3300000000004</v>
      </c>
      <c r="T34" s="189">
        <f t="shared" si="14"/>
        <v>59.118952459633775</v>
      </c>
    </row>
    <row r="35" spans="1:20" x14ac:dyDescent="0.25">
      <c r="A35" s="184">
        <v>23</v>
      </c>
      <c r="B35" s="30" t="s">
        <v>225</v>
      </c>
      <c r="C35" s="185">
        <v>67030</v>
      </c>
      <c r="D35" s="23">
        <v>86932.67</v>
      </c>
      <c r="E35" s="186">
        <f t="shared" si="8"/>
        <v>129.69218260480383</v>
      </c>
      <c r="F35" s="187">
        <f t="shared" si="9"/>
        <v>24076</v>
      </c>
      <c r="G35" s="23">
        <v>32916.949999999997</v>
      </c>
      <c r="H35" s="186">
        <f t="shared" si="10"/>
        <v>136.7210084731683</v>
      </c>
      <c r="I35" s="188">
        <v>3000</v>
      </c>
      <c r="J35" s="23">
        <v>5491.31</v>
      </c>
      <c r="K35" s="186">
        <v>0</v>
      </c>
      <c r="L35" s="185">
        <v>27076</v>
      </c>
      <c r="M35" s="23">
        <v>38408.26</v>
      </c>
      <c r="N35" s="186">
        <f t="shared" si="11"/>
        <v>141.853523415571</v>
      </c>
      <c r="O35" s="185">
        <v>3565.31</v>
      </c>
      <c r="P35" s="23">
        <v>1588.69</v>
      </c>
      <c r="Q35" s="186">
        <f t="shared" si="12"/>
        <v>44.559659608841869</v>
      </c>
      <c r="R35" s="188">
        <f t="shared" si="13"/>
        <v>97671.31</v>
      </c>
      <c r="S35" s="187">
        <f t="shared" si="13"/>
        <v>126929.62</v>
      </c>
      <c r="T35" s="189">
        <f t="shared" si="14"/>
        <v>129.95588981042641</v>
      </c>
    </row>
    <row r="36" spans="1:20" x14ac:dyDescent="0.25">
      <c r="A36" s="184">
        <v>24</v>
      </c>
      <c r="B36" s="30" t="s">
        <v>193</v>
      </c>
      <c r="C36" s="185">
        <v>100</v>
      </c>
      <c r="D36" s="23">
        <v>7.75</v>
      </c>
      <c r="E36" s="186">
        <f t="shared" si="8"/>
        <v>7.75</v>
      </c>
      <c r="F36" s="187">
        <f t="shared" si="9"/>
        <v>500</v>
      </c>
      <c r="G36" s="23">
        <v>75.5</v>
      </c>
      <c r="H36" s="186">
        <f t="shared" si="10"/>
        <v>15.1</v>
      </c>
      <c r="I36" s="188">
        <v>0</v>
      </c>
      <c r="J36" s="23">
        <v>0</v>
      </c>
      <c r="K36" s="186">
        <v>0</v>
      </c>
      <c r="L36" s="185">
        <v>500</v>
      </c>
      <c r="M36" s="23">
        <v>75.5</v>
      </c>
      <c r="N36" s="186">
        <f t="shared" si="11"/>
        <v>15.1</v>
      </c>
      <c r="O36" s="185">
        <v>200</v>
      </c>
      <c r="P36" s="23">
        <v>150.02000000000001</v>
      </c>
      <c r="Q36" s="186">
        <f t="shared" si="12"/>
        <v>75.010000000000005</v>
      </c>
      <c r="R36" s="188">
        <f t="shared" si="13"/>
        <v>800</v>
      </c>
      <c r="S36" s="187">
        <f t="shared" si="13"/>
        <v>233.27</v>
      </c>
      <c r="T36" s="189">
        <f t="shared" si="14"/>
        <v>29.158750000000001</v>
      </c>
    </row>
    <row r="37" spans="1:20" x14ac:dyDescent="0.25">
      <c r="A37" s="184">
        <v>25</v>
      </c>
      <c r="B37" s="134" t="s">
        <v>38</v>
      </c>
      <c r="C37" s="185">
        <v>105569.95</v>
      </c>
      <c r="D37" s="23">
        <v>81877.05</v>
      </c>
      <c r="E37" s="186">
        <f t="shared" si="8"/>
        <v>77.557155232147039</v>
      </c>
      <c r="F37" s="187">
        <f t="shared" si="9"/>
        <v>246314.26</v>
      </c>
      <c r="G37" s="23">
        <v>191107.02000000002</v>
      </c>
      <c r="H37" s="186">
        <f t="shared" si="10"/>
        <v>77.586665100104241</v>
      </c>
      <c r="I37" s="188">
        <v>20552.3</v>
      </c>
      <c r="J37" s="23">
        <v>5812.72</v>
      </c>
      <c r="K37" s="186">
        <f t="shared" si="2"/>
        <v>28.282576645922841</v>
      </c>
      <c r="L37" s="185">
        <v>266866.56</v>
      </c>
      <c r="M37" s="23">
        <v>196919.74</v>
      </c>
      <c r="N37" s="186">
        <f t="shared" si="11"/>
        <v>73.789589823468333</v>
      </c>
      <c r="O37" s="185">
        <v>14303.93</v>
      </c>
      <c r="P37" s="23">
        <v>5332.24</v>
      </c>
      <c r="Q37" s="186">
        <f t="shared" si="12"/>
        <v>37.278146635225426</v>
      </c>
      <c r="R37" s="188">
        <f t="shared" si="13"/>
        <v>386740.44</v>
      </c>
      <c r="S37" s="187">
        <f t="shared" si="13"/>
        <v>284129.02999999997</v>
      </c>
      <c r="T37" s="189">
        <f t="shared" si="14"/>
        <v>73.467628572796784</v>
      </c>
    </row>
    <row r="38" spans="1:20" x14ac:dyDescent="0.25">
      <c r="A38" s="184">
        <v>26</v>
      </c>
      <c r="B38" s="22" t="s">
        <v>36</v>
      </c>
      <c r="C38" s="185">
        <v>854539.40999999992</v>
      </c>
      <c r="D38" s="23">
        <v>776118.12</v>
      </c>
      <c r="E38" s="186">
        <f t="shared" si="8"/>
        <v>90.822975619111588</v>
      </c>
      <c r="F38" s="187">
        <f t="shared" si="9"/>
        <v>2943997.88</v>
      </c>
      <c r="G38" s="23">
        <v>2808936.94</v>
      </c>
      <c r="H38" s="186">
        <f t="shared" si="10"/>
        <v>95.412328897465116</v>
      </c>
      <c r="I38" s="188">
        <v>546176.27</v>
      </c>
      <c r="J38" s="23">
        <v>342259.98</v>
      </c>
      <c r="K38" s="186">
        <f t="shared" si="2"/>
        <v>62.664747408377877</v>
      </c>
      <c r="L38" s="185">
        <v>3490174.15</v>
      </c>
      <c r="M38" s="23">
        <v>3151196.93</v>
      </c>
      <c r="N38" s="186">
        <f t="shared" si="11"/>
        <v>90.28767031582079</v>
      </c>
      <c r="O38" s="185">
        <v>98012.209999999992</v>
      </c>
      <c r="P38" s="23">
        <v>25738.44</v>
      </c>
      <c r="Q38" s="186">
        <f t="shared" si="12"/>
        <v>26.260442448956105</v>
      </c>
      <c r="R38" s="188">
        <f t="shared" si="13"/>
        <v>4442725.7699999996</v>
      </c>
      <c r="S38" s="187">
        <f t="shared" si="13"/>
        <v>3953053.49</v>
      </c>
      <c r="T38" s="189">
        <f t="shared" si="14"/>
        <v>88.978111516435121</v>
      </c>
    </row>
    <row r="39" spans="1:20" x14ac:dyDescent="0.25">
      <c r="A39" s="184">
        <v>27</v>
      </c>
      <c r="B39" s="134" t="s">
        <v>37</v>
      </c>
      <c r="C39" s="185">
        <v>72368.83</v>
      </c>
      <c r="D39" s="23">
        <v>50257.39</v>
      </c>
      <c r="E39" s="186">
        <f t="shared" si="8"/>
        <v>69.446182838661343</v>
      </c>
      <c r="F39" s="187">
        <f t="shared" si="9"/>
        <v>158391.68000000002</v>
      </c>
      <c r="G39" s="23">
        <v>84763.78</v>
      </c>
      <c r="H39" s="186">
        <f t="shared" si="10"/>
        <v>53.5152982782934</v>
      </c>
      <c r="I39" s="188">
        <v>12050.42</v>
      </c>
      <c r="J39" s="23">
        <v>7944.74</v>
      </c>
      <c r="K39" s="186">
        <f t="shared" si="2"/>
        <v>65.929154336529351</v>
      </c>
      <c r="L39" s="185">
        <v>170442.10000000003</v>
      </c>
      <c r="M39" s="23">
        <v>92708.53</v>
      </c>
      <c r="N39" s="186">
        <f t="shared" si="11"/>
        <v>54.392975679130906</v>
      </c>
      <c r="O39" s="185">
        <v>12379.06</v>
      </c>
      <c r="P39" s="23">
        <v>8026.75</v>
      </c>
      <c r="Q39" s="186">
        <f t="shared" si="12"/>
        <v>64.84135305911758</v>
      </c>
      <c r="R39" s="188">
        <f t="shared" si="13"/>
        <v>255189.99000000005</v>
      </c>
      <c r="S39" s="187">
        <f t="shared" si="13"/>
        <v>150992.66999999998</v>
      </c>
      <c r="T39" s="189">
        <f t="shared" si="14"/>
        <v>59.168727582143781</v>
      </c>
    </row>
    <row r="40" spans="1:20" x14ac:dyDescent="0.25">
      <c r="A40" s="184">
        <v>28</v>
      </c>
      <c r="B40" s="30" t="s">
        <v>196</v>
      </c>
      <c r="C40" s="185">
        <v>31681.41</v>
      </c>
      <c r="D40" s="23">
        <v>45324.15</v>
      </c>
      <c r="E40" s="186">
        <f t="shared" si="8"/>
        <v>143.06228794741145</v>
      </c>
      <c r="F40" s="187">
        <f t="shared" si="9"/>
        <v>59132.13</v>
      </c>
      <c r="G40" s="23">
        <v>88986.53</v>
      </c>
      <c r="H40" s="186">
        <f t="shared" si="10"/>
        <v>150.48761138825881</v>
      </c>
      <c r="I40" s="188">
        <v>1500</v>
      </c>
      <c r="J40" s="23">
        <v>4551.3599999999997</v>
      </c>
      <c r="K40" s="186">
        <f t="shared" si="2"/>
        <v>303.42399999999998</v>
      </c>
      <c r="L40" s="185">
        <v>60632.13</v>
      </c>
      <c r="M40" s="23">
        <v>120987.92</v>
      </c>
      <c r="N40" s="186">
        <f t="shared" si="11"/>
        <v>199.54423504501656</v>
      </c>
      <c r="O40" s="185">
        <v>87164.160000000003</v>
      </c>
      <c r="P40" s="23">
        <v>81156.63</v>
      </c>
      <c r="Q40" s="186">
        <f t="shared" si="12"/>
        <v>93.107797975681748</v>
      </c>
      <c r="R40" s="188">
        <f t="shared" si="13"/>
        <v>179477.7</v>
      </c>
      <c r="S40" s="187">
        <f t="shared" si="13"/>
        <v>247468.7</v>
      </c>
      <c r="T40" s="189">
        <f t="shared" si="14"/>
        <v>137.88270074778092</v>
      </c>
    </row>
    <row r="41" spans="1:20" x14ac:dyDescent="0.25">
      <c r="A41" s="184">
        <v>29</v>
      </c>
      <c r="B41" s="134" t="s">
        <v>35</v>
      </c>
      <c r="C41" s="185">
        <v>1339384.01</v>
      </c>
      <c r="D41" s="23">
        <v>1016274.19</v>
      </c>
      <c r="E41" s="186">
        <f t="shared" si="8"/>
        <v>75.876237315988263</v>
      </c>
      <c r="F41" s="187">
        <f t="shared" si="9"/>
        <v>2787502.8899999997</v>
      </c>
      <c r="G41" s="23">
        <v>2460221.6399999997</v>
      </c>
      <c r="H41" s="186">
        <f t="shared" si="10"/>
        <v>88.258980782617229</v>
      </c>
      <c r="I41" s="188">
        <v>1104085.07</v>
      </c>
      <c r="J41" s="23">
        <v>787565.73</v>
      </c>
      <c r="K41" s="186">
        <f t="shared" si="2"/>
        <v>71.331978975134575</v>
      </c>
      <c r="L41" s="185">
        <v>3891587.96</v>
      </c>
      <c r="M41" s="23">
        <v>3247787.37</v>
      </c>
      <c r="N41" s="186">
        <f t="shared" si="11"/>
        <v>83.456609573846052</v>
      </c>
      <c r="O41" s="185">
        <v>152054.35</v>
      </c>
      <c r="P41" s="23">
        <v>83140.39</v>
      </c>
      <c r="Q41" s="186">
        <f t="shared" si="12"/>
        <v>54.678073991306398</v>
      </c>
      <c r="R41" s="188">
        <f t="shared" ref="R41:S50" si="15">C41+L41+O41</f>
        <v>5383026.3199999994</v>
      </c>
      <c r="S41" s="187">
        <f t="shared" si="15"/>
        <v>4347201.95</v>
      </c>
      <c r="T41" s="189">
        <f t="shared" si="14"/>
        <v>80.757583031843708</v>
      </c>
    </row>
    <row r="42" spans="1:20" x14ac:dyDescent="0.25">
      <c r="A42" s="184">
        <v>30</v>
      </c>
      <c r="B42" s="30" t="s">
        <v>198</v>
      </c>
      <c r="C42" s="185">
        <v>314098.88</v>
      </c>
      <c r="D42" s="23">
        <v>139202</v>
      </c>
      <c r="E42" s="186">
        <f t="shared" si="8"/>
        <v>44.317891232213242</v>
      </c>
      <c r="F42" s="187">
        <f t="shared" si="9"/>
        <v>676011.23</v>
      </c>
      <c r="G42" s="23">
        <v>539532.73</v>
      </c>
      <c r="H42" s="186">
        <f t="shared" si="10"/>
        <v>79.811208165876181</v>
      </c>
      <c r="I42" s="188">
        <v>154661.67000000001</v>
      </c>
      <c r="J42" s="23">
        <v>50002.15</v>
      </c>
      <c r="K42" s="186">
        <f t="shared" si="2"/>
        <v>32.330020747868559</v>
      </c>
      <c r="L42" s="185">
        <v>830672.9</v>
      </c>
      <c r="M42" s="23">
        <v>589534.87</v>
      </c>
      <c r="N42" s="186">
        <f t="shared" si="11"/>
        <v>70.970759970621415</v>
      </c>
      <c r="O42" s="185">
        <v>9192.17</v>
      </c>
      <c r="P42" s="23">
        <v>4866.34</v>
      </c>
      <c r="Q42" s="186">
        <f t="shared" si="12"/>
        <v>52.940056591642673</v>
      </c>
      <c r="R42" s="188">
        <f t="shared" si="15"/>
        <v>1153963.95</v>
      </c>
      <c r="S42" s="187">
        <f t="shared" si="15"/>
        <v>733603.21</v>
      </c>
      <c r="T42" s="189">
        <f t="shared" si="14"/>
        <v>63.572454754760756</v>
      </c>
    </row>
    <row r="43" spans="1:20" x14ac:dyDescent="0.25">
      <c r="A43" s="184">
        <v>31</v>
      </c>
      <c r="B43" s="134" t="s">
        <v>43</v>
      </c>
      <c r="C43" s="185">
        <v>497931.53</v>
      </c>
      <c r="D43" s="23">
        <v>470003.48</v>
      </c>
      <c r="E43" s="186">
        <f t="shared" si="8"/>
        <v>94.391186675806608</v>
      </c>
      <c r="F43" s="187">
        <f t="shared" si="9"/>
        <v>804802.29999999993</v>
      </c>
      <c r="G43" s="23">
        <v>719563.57000000007</v>
      </c>
      <c r="H43" s="186">
        <f t="shared" si="10"/>
        <v>89.408736779206535</v>
      </c>
      <c r="I43" s="188">
        <v>290816.36</v>
      </c>
      <c r="J43" s="23">
        <v>181239.56</v>
      </c>
      <c r="K43" s="186">
        <f t="shared" si="2"/>
        <v>62.320964336394283</v>
      </c>
      <c r="L43" s="185">
        <v>1095618.6599999999</v>
      </c>
      <c r="M43" s="23">
        <v>901003.13</v>
      </c>
      <c r="N43" s="186">
        <f t="shared" si="11"/>
        <v>82.236928129719885</v>
      </c>
      <c r="O43" s="185">
        <v>7820.2600000000011</v>
      </c>
      <c r="P43" s="23">
        <v>1098.54</v>
      </c>
      <c r="Q43" s="186">
        <f t="shared" si="12"/>
        <v>14.047359039213527</v>
      </c>
      <c r="R43" s="188">
        <f t="shared" si="15"/>
        <v>1601370.45</v>
      </c>
      <c r="S43" s="187">
        <f t="shared" si="15"/>
        <v>1372105.15</v>
      </c>
      <c r="T43" s="189">
        <f t="shared" si="14"/>
        <v>85.683181552400939</v>
      </c>
    </row>
    <row r="44" spans="1:20" x14ac:dyDescent="0.25">
      <c r="A44" s="184">
        <v>32</v>
      </c>
      <c r="B44" s="134" t="s">
        <v>28</v>
      </c>
      <c r="C44" s="185">
        <v>911430.22</v>
      </c>
      <c r="D44" s="23">
        <v>398597.22</v>
      </c>
      <c r="E44" s="186">
        <f t="shared" si="8"/>
        <v>43.733158200525757</v>
      </c>
      <c r="F44" s="187">
        <f t="shared" si="9"/>
        <v>1157182.8199999998</v>
      </c>
      <c r="G44" s="23">
        <v>1046985.1299999999</v>
      </c>
      <c r="H44" s="186">
        <f t="shared" si="10"/>
        <v>90.477071721476136</v>
      </c>
      <c r="I44" s="188">
        <v>419644.86</v>
      </c>
      <c r="J44" s="23">
        <v>247188.17</v>
      </c>
      <c r="K44" s="186">
        <f t="shared" si="2"/>
        <v>58.904133843078654</v>
      </c>
      <c r="L44" s="185">
        <v>1576827.68</v>
      </c>
      <c r="M44" s="23">
        <v>1294173.3</v>
      </c>
      <c r="N44" s="186">
        <f t="shared" si="11"/>
        <v>82.074491487871398</v>
      </c>
      <c r="O44" s="185">
        <v>62929.66</v>
      </c>
      <c r="P44" s="23">
        <v>8944.06</v>
      </c>
      <c r="Q44" s="186">
        <f t="shared" si="12"/>
        <v>14.212789327004149</v>
      </c>
      <c r="R44" s="188">
        <f t="shared" si="15"/>
        <v>2551187.56</v>
      </c>
      <c r="S44" s="187">
        <f t="shared" si="15"/>
        <v>1701714.58</v>
      </c>
      <c r="T44" s="189">
        <f t="shared" si="14"/>
        <v>66.702840931068195</v>
      </c>
    </row>
    <row r="45" spans="1:20" x14ac:dyDescent="0.25">
      <c r="A45" s="184">
        <v>33</v>
      </c>
      <c r="B45" s="30" t="s">
        <v>200</v>
      </c>
      <c r="C45" s="185">
        <v>162022.68</v>
      </c>
      <c r="D45" s="23">
        <v>164307.35</v>
      </c>
      <c r="E45" s="186">
        <f t="shared" si="8"/>
        <v>101.41009271047733</v>
      </c>
      <c r="F45" s="187">
        <f t="shared" si="9"/>
        <v>381731.55</v>
      </c>
      <c r="G45" s="23">
        <v>275974.05000000005</v>
      </c>
      <c r="H45" s="186">
        <f t="shared" si="10"/>
        <v>72.295321149116461</v>
      </c>
      <c r="I45" s="188">
        <v>142950.68</v>
      </c>
      <c r="J45" s="23">
        <v>59758.43</v>
      </c>
      <c r="K45" s="186">
        <f t="shared" si="2"/>
        <v>41.803529720879958</v>
      </c>
      <c r="L45" s="185">
        <v>524682.23</v>
      </c>
      <c r="M45" s="23">
        <v>335732.47999999998</v>
      </c>
      <c r="N45" s="186">
        <f t="shared" si="11"/>
        <v>63.987774085659424</v>
      </c>
      <c r="O45" s="185">
        <v>15693.92</v>
      </c>
      <c r="P45" s="23">
        <v>1531.02</v>
      </c>
      <c r="Q45" s="186">
        <f t="shared" si="12"/>
        <v>9.7554976704354299</v>
      </c>
      <c r="R45" s="188">
        <f t="shared" si="15"/>
        <v>702398.83</v>
      </c>
      <c r="S45" s="187">
        <f t="shared" si="15"/>
        <v>501570.85</v>
      </c>
      <c r="T45" s="189">
        <f t="shared" si="14"/>
        <v>71.408269572430811</v>
      </c>
    </row>
    <row r="46" spans="1:20" x14ac:dyDescent="0.25">
      <c r="A46" s="184">
        <v>34</v>
      </c>
      <c r="B46" s="30" t="s">
        <v>201</v>
      </c>
      <c r="C46" s="185">
        <v>48977.130000000005</v>
      </c>
      <c r="D46" s="23">
        <v>48417.69</v>
      </c>
      <c r="E46" s="186">
        <f t="shared" si="8"/>
        <v>98.857752587789435</v>
      </c>
      <c r="F46" s="187">
        <f t="shared" si="9"/>
        <v>24999.72</v>
      </c>
      <c r="G46" s="23">
        <v>15920.61</v>
      </c>
      <c r="H46" s="186">
        <f t="shared" si="10"/>
        <v>63.683153251316412</v>
      </c>
      <c r="I46" s="188">
        <v>709.12</v>
      </c>
      <c r="J46" s="23">
        <v>266.79000000000002</v>
      </c>
      <c r="K46" s="186">
        <f t="shared" si="2"/>
        <v>37.622687274368232</v>
      </c>
      <c r="L46" s="185">
        <v>25708.84</v>
      </c>
      <c r="M46" s="23">
        <v>16187.4</v>
      </c>
      <c r="N46" s="186">
        <f t="shared" si="11"/>
        <v>62.96433444682841</v>
      </c>
      <c r="O46" s="185">
        <v>33369.680000000008</v>
      </c>
      <c r="P46" s="23">
        <v>50902.51</v>
      </c>
      <c r="Q46" s="186">
        <f t="shared" si="12"/>
        <v>152.54119907652694</v>
      </c>
      <c r="R46" s="188">
        <f t="shared" si="15"/>
        <v>108055.65000000001</v>
      </c>
      <c r="S46" s="187">
        <f t="shared" si="15"/>
        <v>115507.6</v>
      </c>
      <c r="T46" s="189">
        <f t="shared" si="14"/>
        <v>106.89640014196388</v>
      </c>
    </row>
    <row r="47" spans="1:20" ht="15.75" x14ac:dyDescent="0.25">
      <c r="A47" s="180" t="s">
        <v>50</v>
      </c>
      <c r="B47" s="190" t="s">
        <v>26</v>
      </c>
      <c r="C47" s="196">
        <f>SUM(C25:C46)</f>
        <v>4444283.3099999996</v>
      </c>
      <c r="D47" s="196">
        <f t="shared" ref="D47:S47" si="16">SUM(D25:D46)</f>
        <v>3314696.3</v>
      </c>
      <c r="E47" s="197">
        <f>+D47/C47%</f>
        <v>74.583370788753797</v>
      </c>
      <c r="F47" s="196">
        <f t="shared" si="16"/>
        <v>9356124.870000001</v>
      </c>
      <c r="G47" s="196">
        <f>SUM(G25:G46)</f>
        <v>8369399.79</v>
      </c>
      <c r="H47" s="197">
        <f>+G47/F47%</f>
        <v>89.453699114642092</v>
      </c>
      <c r="I47" s="196">
        <f t="shared" si="16"/>
        <v>2730055.5500000003</v>
      </c>
      <c r="J47" s="196">
        <f>SUM(J25:J46)</f>
        <v>1730658.0499999998</v>
      </c>
      <c r="K47" s="197">
        <f>+J47/I47%</f>
        <v>63.392777850252891</v>
      </c>
      <c r="L47" s="196">
        <f t="shared" si="16"/>
        <v>12086180.42</v>
      </c>
      <c r="M47" s="196">
        <f t="shared" si="16"/>
        <v>10127719.240000002</v>
      </c>
      <c r="N47" s="197">
        <f>+M47/L47%</f>
        <v>83.795863441197923</v>
      </c>
      <c r="O47" s="196">
        <f t="shared" si="16"/>
        <v>506885.61</v>
      </c>
      <c r="P47" s="196">
        <f t="shared" si="16"/>
        <v>277111.20999999996</v>
      </c>
      <c r="Q47" s="197">
        <f>+P47/O47%</f>
        <v>54.669377968729464</v>
      </c>
      <c r="R47" s="196">
        <f t="shared" si="16"/>
        <v>17037349.339999996</v>
      </c>
      <c r="S47" s="196">
        <f t="shared" si="16"/>
        <v>13719526.75</v>
      </c>
      <c r="T47" s="197">
        <f>+S47/R47%</f>
        <v>80.526180899452072</v>
      </c>
    </row>
    <row r="48" spans="1:20" ht="15.75" x14ac:dyDescent="0.25">
      <c r="A48" s="180" t="s">
        <v>51</v>
      </c>
      <c r="B48" s="190" t="s">
        <v>81</v>
      </c>
      <c r="C48" s="198">
        <f>+C47+C23</f>
        <v>12255538.5</v>
      </c>
      <c r="D48" s="198">
        <f t="shared" ref="D48:S48" si="17">+D47+D23</f>
        <v>9145131.2999999989</v>
      </c>
      <c r="E48" s="197">
        <f>+D48/C48%</f>
        <v>74.620395505264824</v>
      </c>
      <c r="F48" s="198">
        <f t="shared" si="17"/>
        <v>15263058.650000002</v>
      </c>
      <c r="G48" s="198">
        <f t="shared" si="17"/>
        <v>13625123.58</v>
      </c>
      <c r="H48" s="197">
        <f>+G48/F48%</f>
        <v>89.268631487568825</v>
      </c>
      <c r="I48" s="198">
        <f t="shared" si="17"/>
        <v>3953424.35</v>
      </c>
      <c r="J48" s="198">
        <f t="shared" si="17"/>
        <v>2728306.51</v>
      </c>
      <c r="K48" s="197">
        <f>+J48/I48%</f>
        <v>69.011223396749699</v>
      </c>
      <c r="L48" s="198">
        <f t="shared" si="17"/>
        <v>19216483</v>
      </c>
      <c r="M48" s="198">
        <f t="shared" si="17"/>
        <v>16449919.350000003</v>
      </c>
      <c r="N48" s="197">
        <f>+M48/L48%</f>
        <v>85.603173848201067</v>
      </c>
      <c r="O48" s="198">
        <f t="shared" si="17"/>
        <v>1248053.23</v>
      </c>
      <c r="P48" s="198">
        <f t="shared" si="17"/>
        <v>904273.08</v>
      </c>
      <c r="Q48" s="197">
        <f>+P48/O48%</f>
        <v>72.454688491131108</v>
      </c>
      <c r="R48" s="198">
        <f t="shared" si="17"/>
        <v>32720074.729999997</v>
      </c>
      <c r="S48" s="198">
        <f t="shared" si="17"/>
        <v>26499323.729999997</v>
      </c>
      <c r="T48" s="197">
        <f>+S48/R48%</f>
        <v>80.987968238665445</v>
      </c>
    </row>
    <row r="49" spans="1:20" ht="15" customHeight="1" x14ac:dyDescent="0.25">
      <c r="A49" s="174" t="s">
        <v>53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6"/>
    </row>
    <row r="50" spans="1:20" x14ac:dyDescent="0.25">
      <c r="A50" s="184">
        <v>35</v>
      </c>
      <c r="B50" s="30" t="s">
        <v>54</v>
      </c>
      <c r="C50" s="199">
        <v>3143171</v>
      </c>
      <c r="D50" s="23">
        <v>2336911.3199999998</v>
      </c>
      <c r="E50" s="186">
        <f>D50/C50%</f>
        <v>74.348844526753396</v>
      </c>
      <c r="F50" s="187">
        <v>641906</v>
      </c>
      <c r="G50" s="23">
        <v>817842.6</v>
      </c>
      <c r="H50" s="186">
        <f>G50/F50%</f>
        <v>127.4084679065159</v>
      </c>
      <c r="I50" s="199">
        <v>17066</v>
      </c>
      <c r="J50" s="23">
        <v>939.65</v>
      </c>
      <c r="K50" s="186">
        <f>J50/I50%</f>
        <v>5.5059767959685928</v>
      </c>
      <c r="L50" s="199">
        <v>658972</v>
      </c>
      <c r="M50" s="23">
        <v>818782.24</v>
      </c>
      <c r="N50" s="186">
        <f>M50/L50%</f>
        <v>124.25144619194745</v>
      </c>
      <c r="O50" s="199">
        <v>95315</v>
      </c>
      <c r="P50" s="23">
        <v>54921.77</v>
      </c>
      <c r="Q50" s="186">
        <f>P50/O50%</f>
        <v>57.621329276609139</v>
      </c>
      <c r="R50" s="188">
        <f>C50+L50+O50</f>
        <v>3897458</v>
      </c>
      <c r="S50" s="187">
        <f t="shared" ref="S50" si="18">D50+M50+P50</f>
        <v>3210615.3299999996</v>
      </c>
      <c r="T50" s="189">
        <f>S50/R50%</f>
        <v>82.37716301240448</v>
      </c>
    </row>
    <row r="51" spans="1:20" ht="15.75" x14ac:dyDescent="0.25">
      <c r="A51" s="180" t="s">
        <v>55</v>
      </c>
      <c r="B51" s="190" t="s">
        <v>26</v>
      </c>
      <c r="C51" s="196">
        <f>SUM(C50:C50)</f>
        <v>3143171</v>
      </c>
      <c r="D51" s="196">
        <f>SUM(D50:D50)</f>
        <v>2336911.3199999998</v>
      </c>
      <c r="E51" s="192">
        <f>D51/C51%</f>
        <v>74.348844526753396</v>
      </c>
      <c r="F51" s="196">
        <f>SUM(F50:F50)</f>
        <v>641906</v>
      </c>
      <c r="G51" s="196">
        <f>SUM(G50:G50)</f>
        <v>817842.6</v>
      </c>
      <c r="H51" s="192">
        <f>G51/F51%</f>
        <v>127.4084679065159</v>
      </c>
      <c r="I51" s="196">
        <f>SUM(I50:I50)</f>
        <v>17066</v>
      </c>
      <c r="J51" s="196">
        <f>SUM(J50:J50)</f>
        <v>939.65</v>
      </c>
      <c r="K51" s="192">
        <f>J51/I51%</f>
        <v>5.5059767959685928</v>
      </c>
      <c r="L51" s="196">
        <f>SUM(L50:L50)</f>
        <v>658972</v>
      </c>
      <c r="M51" s="196">
        <f>SUM(M50:M50)</f>
        <v>818782.24</v>
      </c>
      <c r="N51" s="192">
        <f>M51/L51%</f>
        <v>124.25144619194745</v>
      </c>
      <c r="O51" s="196">
        <f>SUM(O50:O50)</f>
        <v>95315</v>
      </c>
      <c r="P51" s="196">
        <f>SUM(P50:P50)</f>
        <v>54921.77</v>
      </c>
      <c r="Q51" s="192">
        <f>P51/O51%</f>
        <v>57.621329276609139</v>
      </c>
      <c r="R51" s="196">
        <f>SUM(R50:R50)</f>
        <v>3897458</v>
      </c>
      <c r="S51" s="200">
        <f>D51+M51+P51</f>
        <v>3210615.3299999996</v>
      </c>
      <c r="T51" s="194">
        <f>S51/R51%</f>
        <v>82.37716301240448</v>
      </c>
    </row>
    <row r="52" spans="1:20" ht="15" customHeight="1" x14ac:dyDescent="0.25">
      <c r="A52" s="174" t="s">
        <v>56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6"/>
    </row>
    <row r="53" spans="1:20" x14ac:dyDescent="0.25">
      <c r="A53" s="184">
        <v>37</v>
      </c>
      <c r="B53" s="30" t="s">
        <v>57</v>
      </c>
      <c r="C53" s="199">
        <v>2557800.36</v>
      </c>
      <c r="D53" s="23">
        <v>1838500.28</v>
      </c>
      <c r="E53" s="186">
        <f>D53/C53%</f>
        <v>71.878177388324403</v>
      </c>
      <c r="F53" s="187">
        <f t="shared" ref="F53:F54" si="19">L53-I53</f>
        <v>22232.26</v>
      </c>
      <c r="G53" s="23">
        <v>59713.56</v>
      </c>
      <c r="H53" s="186">
        <f>G53/F53%</f>
        <v>268.58969803339829</v>
      </c>
      <c r="I53" s="199">
        <v>0</v>
      </c>
      <c r="J53" s="23">
        <v>0</v>
      </c>
      <c r="K53" s="186">
        <v>0</v>
      </c>
      <c r="L53" s="199">
        <v>22232.26</v>
      </c>
      <c r="M53" s="23">
        <v>59713.56</v>
      </c>
      <c r="N53" s="186">
        <f>M53/L53%</f>
        <v>268.58969803339829</v>
      </c>
      <c r="O53" s="199">
        <v>5957.98</v>
      </c>
      <c r="P53" s="23">
        <v>533.99</v>
      </c>
      <c r="Q53" s="186">
        <f>P53/O53%</f>
        <v>8.9626014186016061</v>
      </c>
      <c r="R53" s="188">
        <f t="shared" ref="R53:S54" si="20">C53+L53+O53</f>
        <v>2585990.5999999996</v>
      </c>
      <c r="S53" s="188">
        <f t="shared" si="20"/>
        <v>1898747.83</v>
      </c>
      <c r="T53" s="189">
        <f>S53/R53%</f>
        <v>73.424390251070534</v>
      </c>
    </row>
    <row r="54" spans="1:20" x14ac:dyDescent="0.25">
      <c r="A54" s="184">
        <v>38</v>
      </c>
      <c r="B54" s="30" t="s">
        <v>58</v>
      </c>
      <c r="C54" s="199">
        <v>8059.7999999999993</v>
      </c>
      <c r="D54" s="23">
        <v>8580.07</v>
      </c>
      <c r="E54" s="186">
        <f>D54/C54%</f>
        <v>106.45512295590461</v>
      </c>
      <c r="F54" s="187">
        <f t="shared" si="19"/>
        <v>0</v>
      </c>
      <c r="G54" s="23">
        <v>0</v>
      </c>
      <c r="H54" s="186">
        <v>0</v>
      </c>
      <c r="I54" s="199">
        <v>0</v>
      </c>
      <c r="J54" s="23">
        <v>0</v>
      </c>
      <c r="K54" s="186">
        <v>0</v>
      </c>
      <c r="L54" s="199">
        <v>0</v>
      </c>
      <c r="M54" s="23">
        <v>0</v>
      </c>
      <c r="N54" s="186">
        <v>0</v>
      </c>
      <c r="O54" s="199">
        <v>1573.8899999999999</v>
      </c>
      <c r="P54" s="23">
        <v>758.31</v>
      </c>
      <c r="Q54" s="186">
        <f>P54/O54%</f>
        <v>48.180622533976326</v>
      </c>
      <c r="R54" s="188">
        <f t="shared" si="20"/>
        <v>9633.6899999999987</v>
      </c>
      <c r="S54" s="188">
        <f t="shared" si="20"/>
        <v>9338.3799999999992</v>
      </c>
      <c r="T54" s="189">
        <f>S54/R54%</f>
        <v>96.93461176350911</v>
      </c>
    </row>
    <row r="55" spans="1:20" ht="15.75" x14ac:dyDescent="0.25">
      <c r="A55" s="180" t="s">
        <v>59</v>
      </c>
      <c r="B55" s="190" t="s">
        <v>26</v>
      </c>
      <c r="C55" s="196">
        <f>SUM(C53:C54)</f>
        <v>2565860.1599999997</v>
      </c>
      <c r="D55" s="196">
        <f>SUM(D53:D54)</f>
        <v>1847080.35</v>
      </c>
      <c r="E55" s="192">
        <f>D55/C55%</f>
        <v>71.986789412560981</v>
      </c>
      <c r="F55" s="196">
        <f>SUM(F53:F54)</f>
        <v>22232.26</v>
      </c>
      <c r="G55" s="196">
        <f>SUM(G53:G54)</f>
        <v>59713.56</v>
      </c>
      <c r="H55" s="192">
        <f>G55/F55%</f>
        <v>268.58969803339829</v>
      </c>
      <c r="I55" s="196">
        <f>SUM(I53:I54)</f>
        <v>0</v>
      </c>
      <c r="J55" s="196">
        <f>SUM(J53:J54)</f>
        <v>0</v>
      </c>
      <c r="K55" s="192">
        <v>0</v>
      </c>
      <c r="L55" s="196">
        <f>SUM(L53:L54)</f>
        <v>22232.26</v>
      </c>
      <c r="M55" s="196">
        <f>SUM(M53:M54)</f>
        <v>59713.56</v>
      </c>
      <c r="N55" s="192">
        <f>M55/L55%</f>
        <v>268.58969803339829</v>
      </c>
      <c r="O55" s="196">
        <f>SUM(O53:O54)</f>
        <v>7531.869999999999</v>
      </c>
      <c r="P55" s="196">
        <f>SUM(P53:P54)</f>
        <v>1292.3</v>
      </c>
      <c r="Q55" s="192">
        <f>P55/O55%</f>
        <v>17.157757635222065</v>
      </c>
      <c r="R55" s="196">
        <f>SUM(R53:R54)</f>
        <v>2595624.2899999996</v>
      </c>
      <c r="S55" s="200">
        <f>D55+M55+P55</f>
        <v>1908086.2100000002</v>
      </c>
      <c r="T55" s="194">
        <f>S55/R55%</f>
        <v>73.511648713997829</v>
      </c>
    </row>
    <row r="56" spans="1:20" ht="15" customHeight="1" x14ac:dyDescent="0.25">
      <c r="A56" s="174" t="s">
        <v>82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6"/>
    </row>
    <row r="57" spans="1:20" x14ac:dyDescent="0.25">
      <c r="A57" s="184">
        <v>39</v>
      </c>
      <c r="B57" s="30" t="s">
        <v>61</v>
      </c>
      <c r="C57" s="185">
        <v>206469.06</v>
      </c>
      <c r="D57" s="23">
        <v>197896</v>
      </c>
      <c r="E57" s="186">
        <f t="shared" ref="E57:E67" si="21">D57/C57%</f>
        <v>95.847774964442621</v>
      </c>
      <c r="F57" s="187">
        <f t="shared" ref="F57:F63" si="22">L57-I57</f>
        <v>590863.27</v>
      </c>
      <c r="G57" s="23">
        <v>399217.55</v>
      </c>
      <c r="H57" s="186">
        <f t="shared" ref="H57:H67" si="23">G57/F57%</f>
        <v>67.565132285173178</v>
      </c>
      <c r="I57" s="188">
        <v>47330.22</v>
      </c>
      <c r="J57" s="23">
        <v>9739.2099999999991</v>
      </c>
      <c r="K57" s="186">
        <f t="shared" ref="K57:K67" si="24">J57/I57%</f>
        <v>20.577149229392973</v>
      </c>
      <c r="L57" s="185">
        <v>638193.49</v>
      </c>
      <c r="M57" s="23">
        <v>408956.75</v>
      </c>
      <c r="N57" s="186">
        <f t="shared" ref="N57:N67" si="25">M57/L57%</f>
        <v>64.080370045767779</v>
      </c>
      <c r="O57" s="185">
        <v>72644.78</v>
      </c>
      <c r="P57" s="23">
        <v>47456.78</v>
      </c>
      <c r="Q57" s="186">
        <f t="shared" ref="Q57:Q67" si="26">P57/O57%</f>
        <v>65.327171477427555</v>
      </c>
      <c r="R57" s="188">
        <f t="shared" ref="R57:S65" si="27">C57+L57+O57</f>
        <v>917307.33000000007</v>
      </c>
      <c r="S57" s="188">
        <f t="shared" si="27"/>
        <v>654309.53</v>
      </c>
      <c r="T57" s="189">
        <f t="shared" ref="T57:T67" si="28">S57/R57%</f>
        <v>71.329368969503392</v>
      </c>
    </row>
    <row r="58" spans="1:20" x14ac:dyDescent="0.25">
      <c r="A58" s="184">
        <v>40</v>
      </c>
      <c r="B58" s="30" t="s">
        <v>62</v>
      </c>
      <c r="C58" s="185">
        <v>19611.05</v>
      </c>
      <c r="D58" s="23">
        <v>7272.2</v>
      </c>
      <c r="E58" s="186">
        <f t="shared" si="21"/>
        <v>37.082155213514831</v>
      </c>
      <c r="F58" s="187">
        <f t="shared" si="22"/>
        <v>33437.300000000003</v>
      </c>
      <c r="G58" s="23">
        <v>31883.919999999998</v>
      </c>
      <c r="H58" s="186">
        <f t="shared" si="23"/>
        <v>95.35434978302672</v>
      </c>
      <c r="I58" s="188">
        <v>3917.54</v>
      </c>
      <c r="J58" s="23">
        <v>1160.55</v>
      </c>
      <c r="K58" s="186">
        <f t="shared" si="24"/>
        <v>29.624458205914937</v>
      </c>
      <c r="L58" s="185">
        <v>37354.840000000004</v>
      </c>
      <c r="M58" s="23">
        <v>33044.46</v>
      </c>
      <c r="N58" s="186">
        <f t="shared" si="25"/>
        <v>88.460986581658489</v>
      </c>
      <c r="O58" s="185">
        <v>10424.74</v>
      </c>
      <c r="P58" s="23">
        <v>6629.07</v>
      </c>
      <c r="Q58" s="186">
        <f t="shared" si="26"/>
        <v>63.589787371195825</v>
      </c>
      <c r="R58" s="188">
        <f t="shared" si="27"/>
        <v>67390.63</v>
      </c>
      <c r="S58" s="188">
        <f t="shared" si="27"/>
        <v>46945.729999999996</v>
      </c>
      <c r="T58" s="189">
        <f t="shared" si="28"/>
        <v>69.662102876913281</v>
      </c>
    </row>
    <row r="59" spans="1:20" x14ac:dyDescent="0.25">
      <c r="A59" s="184">
        <v>41</v>
      </c>
      <c r="B59" s="30" t="s">
        <v>63</v>
      </c>
      <c r="C59" s="185">
        <v>21473.88</v>
      </c>
      <c r="D59" s="23">
        <v>16187.85</v>
      </c>
      <c r="E59" s="186">
        <f t="shared" si="21"/>
        <v>75.383908264365829</v>
      </c>
      <c r="F59" s="187">
        <f t="shared" si="22"/>
        <v>35020.39</v>
      </c>
      <c r="G59" s="23">
        <v>27629.969999999998</v>
      </c>
      <c r="H59" s="186">
        <f t="shared" si="23"/>
        <v>78.896808402190842</v>
      </c>
      <c r="I59" s="188">
        <v>0</v>
      </c>
      <c r="J59" s="23">
        <v>39.74</v>
      </c>
      <c r="K59" s="187">
        <v>0</v>
      </c>
      <c r="L59" s="185">
        <v>35020.39</v>
      </c>
      <c r="M59" s="23">
        <v>27669.71</v>
      </c>
      <c r="N59" s="186">
        <f t="shared" si="25"/>
        <v>79.010285151022018</v>
      </c>
      <c r="O59" s="185">
        <v>23231.83</v>
      </c>
      <c r="P59" s="23">
        <v>25576.9</v>
      </c>
      <c r="Q59" s="186">
        <f t="shared" si="26"/>
        <v>110.09421126101559</v>
      </c>
      <c r="R59" s="188">
        <f t="shared" si="27"/>
        <v>79726.100000000006</v>
      </c>
      <c r="S59" s="188">
        <f t="shared" si="27"/>
        <v>69434.459999999992</v>
      </c>
      <c r="T59" s="189">
        <f t="shared" si="28"/>
        <v>87.091253679786149</v>
      </c>
    </row>
    <row r="60" spans="1:20" x14ac:dyDescent="0.25">
      <c r="A60" s="184">
        <v>42</v>
      </c>
      <c r="B60" s="30" t="s">
        <v>64</v>
      </c>
      <c r="C60" s="185">
        <v>29344.41</v>
      </c>
      <c r="D60" s="23">
        <v>26712.03</v>
      </c>
      <c r="E60" s="186">
        <f t="shared" si="21"/>
        <v>91.029364706940768</v>
      </c>
      <c r="F60" s="187">
        <f t="shared" si="22"/>
        <v>14306.54</v>
      </c>
      <c r="G60" s="23">
        <v>17252.64</v>
      </c>
      <c r="H60" s="186">
        <f t="shared" si="23"/>
        <v>120.59267999110895</v>
      </c>
      <c r="I60" s="188">
        <v>200</v>
      </c>
      <c r="J60" s="23">
        <v>5.0999999999999996</v>
      </c>
      <c r="K60" s="186">
        <v>0</v>
      </c>
      <c r="L60" s="185">
        <v>14506.54</v>
      </c>
      <c r="M60" s="23">
        <v>17257.740000000002</v>
      </c>
      <c r="N60" s="186">
        <f t="shared" si="25"/>
        <v>118.9652391266284</v>
      </c>
      <c r="O60" s="185">
        <v>24330.71</v>
      </c>
      <c r="P60" s="23">
        <v>36872.629999999997</v>
      </c>
      <c r="Q60" s="186">
        <f t="shared" si="26"/>
        <v>151.54769425142135</v>
      </c>
      <c r="R60" s="188">
        <f t="shared" si="27"/>
        <v>68181.66</v>
      </c>
      <c r="S60" s="188">
        <f t="shared" si="27"/>
        <v>80842.399999999994</v>
      </c>
      <c r="T60" s="189">
        <f t="shared" si="28"/>
        <v>118.56912841371124</v>
      </c>
    </row>
    <row r="61" spans="1:20" x14ac:dyDescent="0.25">
      <c r="A61" s="184">
        <v>43</v>
      </c>
      <c r="B61" s="30" t="s">
        <v>65</v>
      </c>
      <c r="C61" s="185">
        <v>7612.4</v>
      </c>
      <c r="D61" s="23">
        <v>3993.58</v>
      </c>
      <c r="E61" s="186">
        <f t="shared" si="21"/>
        <v>52.461510167621249</v>
      </c>
      <c r="F61" s="187">
        <f t="shared" si="22"/>
        <v>11260.390000000001</v>
      </c>
      <c r="G61" s="23">
        <v>5812.5599999999995</v>
      </c>
      <c r="H61" s="186">
        <f t="shared" si="23"/>
        <v>51.619526499526209</v>
      </c>
      <c r="I61" s="188">
        <v>0</v>
      </c>
      <c r="J61" s="23">
        <v>766.5</v>
      </c>
      <c r="K61" s="186">
        <v>0</v>
      </c>
      <c r="L61" s="185">
        <v>11260.390000000001</v>
      </c>
      <c r="M61" s="23">
        <v>6579.05</v>
      </c>
      <c r="N61" s="186">
        <f t="shared" si="25"/>
        <v>58.426484340240435</v>
      </c>
      <c r="O61" s="185">
        <v>16995.28</v>
      </c>
      <c r="P61" s="23">
        <v>855.59</v>
      </c>
      <c r="Q61" s="186">
        <f t="shared" si="26"/>
        <v>5.0342801060059035</v>
      </c>
      <c r="R61" s="188">
        <f t="shared" si="27"/>
        <v>35868.07</v>
      </c>
      <c r="S61" s="188">
        <f t="shared" si="27"/>
        <v>11428.220000000001</v>
      </c>
      <c r="T61" s="189">
        <f t="shared" si="28"/>
        <v>31.861820276362796</v>
      </c>
    </row>
    <row r="62" spans="1:20" x14ac:dyDescent="0.25">
      <c r="A62" s="184">
        <v>44</v>
      </c>
      <c r="B62" s="30" t="s">
        <v>66</v>
      </c>
      <c r="C62" s="185">
        <v>1048</v>
      </c>
      <c r="D62" s="23">
        <v>516.1</v>
      </c>
      <c r="E62" s="186">
        <f t="shared" si="21"/>
        <v>49.246183206106871</v>
      </c>
      <c r="F62" s="187">
        <f t="shared" si="22"/>
        <v>700</v>
      </c>
      <c r="G62" s="23">
        <v>623.45999999999992</v>
      </c>
      <c r="H62" s="186">
        <f t="shared" si="23"/>
        <v>89.065714285714279</v>
      </c>
      <c r="I62" s="188">
        <v>100</v>
      </c>
      <c r="J62" s="23">
        <v>0</v>
      </c>
      <c r="K62" s="186">
        <v>0</v>
      </c>
      <c r="L62" s="185">
        <v>800</v>
      </c>
      <c r="M62" s="23">
        <v>623.46</v>
      </c>
      <c r="N62" s="186">
        <f t="shared" si="25"/>
        <v>77.932500000000005</v>
      </c>
      <c r="O62" s="185">
        <v>1609</v>
      </c>
      <c r="P62" s="23">
        <v>751.89</v>
      </c>
      <c r="Q62" s="186">
        <f t="shared" si="26"/>
        <v>46.730267246737107</v>
      </c>
      <c r="R62" s="188">
        <f t="shared" si="27"/>
        <v>3457</v>
      </c>
      <c r="S62" s="188">
        <f t="shared" si="27"/>
        <v>1891.4499999999998</v>
      </c>
      <c r="T62" s="189">
        <f t="shared" si="28"/>
        <v>54.713624529939246</v>
      </c>
    </row>
    <row r="63" spans="1:20" x14ac:dyDescent="0.25">
      <c r="A63" s="184">
        <v>45</v>
      </c>
      <c r="B63" s="30" t="s">
        <v>67</v>
      </c>
      <c r="C63" s="185">
        <v>1200</v>
      </c>
      <c r="D63" s="23">
        <v>3895.32</v>
      </c>
      <c r="E63" s="186">
        <f t="shared" si="21"/>
        <v>324.61</v>
      </c>
      <c r="F63" s="187">
        <f t="shared" si="22"/>
        <v>11495</v>
      </c>
      <c r="G63" s="23">
        <v>9015.5299999999988</v>
      </c>
      <c r="H63" s="186">
        <f t="shared" si="23"/>
        <v>78.430013049151796</v>
      </c>
      <c r="I63" s="188">
        <v>1000</v>
      </c>
      <c r="J63" s="23">
        <v>177.34</v>
      </c>
      <c r="K63" s="186">
        <v>0</v>
      </c>
      <c r="L63" s="185">
        <v>12495</v>
      </c>
      <c r="M63" s="23">
        <v>9192.8700000000008</v>
      </c>
      <c r="N63" s="186">
        <f t="shared" si="25"/>
        <v>73.572388955582241</v>
      </c>
      <c r="O63" s="185">
        <v>1440</v>
      </c>
      <c r="P63" s="23">
        <v>128.80000000000001</v>
      </c>
      <c r="Q63" s="186">
        <f t="shared" si="26"/>
        <v>8.9444444444444446</v>
      </c>
      <c r="R63" s="188">
        <f t="shared" si="27"/>
        <v>15135</v>
      </c>
      <c r="S63" s="188">
        <f t="shared" si="27"/>
        <v>13216.99</v>
      </c>
      <c r="T63" s="189">
        <f t="shared" si="28"/>
        <v>87.327320779649824</v>
      </c>
    </row>
    <row r="64" spans="1:20" x14ac:dyDescent="0.25">
      <c r="A64" s="184">
        <v>46</v>
      </c>
      <c r="B64" s="30" t="s">
        <v>69</v>
      </c>
      <c r="C64" s="185"/>
      <c r="D64" s="23">
        <v>1288.8599999999999</v>
      </c>
      <c r="E64" s="186"/>
      <c r="F64" s="187"/>
      <c r="G64" s="23">
        <v>430.78</v>
      </c>
      <c r="H64" s="186"/>
      <c r="I64" s="188">
        <v>0</v>
      </c>
      <c r="J64" s="23">
        <v>0</v>
      </c>
      <c r="K64" s="186"/>
      <c r="L64" s="185"/>
      <c r="M64" s="23">
        <v>430.78</v>
      </c>
      <c r="N64" s="186"/>
      <c r="O64" s="185"/>
      <c r="P64" s="23">
        <v>3003.05</v>
      </c>
      <c r="Q64" s="186"/>
      <c r="R64" s="188"/>
      <c r="S64" s="188">
        <f t="shared" si="27"/>
        <v>4722.6900000000005</v>
      </c>
      <c r="T64" s="189"/>
    </row>
    <row r="65" spans="1:20" x14ac:dyDescent="0.25">
      <c r="A65" s="184">
        <v>47</v>
      </c>
      <c r="B65" s="30" t="s">
        <v>70</v>
      </c>
      <c r="C65" s="185"/>
      <c r="D65" s="23">
        <v>16400.82</v>
      </c>
      <c r="E65" s="186"/>
      <c r="F65" s="187"/>
      <c r="G65" s="23">
        <v>3954.79</v>
      </c>
      <c r="H65" s="186"/>
      <c r="I65" s="188">
        <v>0</v>
      </c>
      <c r="J65" s="23">
        <v>0</v>
      </c>
      <c r="K65" s="186"/>
      <c r="L65" s="185"/>
      <c r="M65" s="23">
        <v>3954.78</v>
      </c>
      <c r="N65" s="186"/>
      <c r="O65" s="185"/>
      <c r="P65" s="23">
        <v>649.95000000000005</v>
      </c>
      <c r="Q65" s="186"/>
      <c r="R65" s="188"/>
      <c r="S65" s="188">
        <f t="shared" si="27"/>
        <v>21005.55</v>
      </c>
      <c r="T65" s="189"/>
    </row>
    <row r="66" spans="1:20" ht="15.75" x14ac:dyDescent="0.25">
      <c r="A66" s="180" t="s">
        <v>71</v>
      </c>
      <c r="B66" s="190" t="s">
        <v>26</v>
      </c>
      <c r="C66" s="196">
        <f>SUM(C57:C65)</f>
        <v>286758.8</v>
      </c>
      <c r="D66" s="196">
        <f>SUM(D57:D65)</f>
        <v>274162.76</v>
      </c>
      <c r="E66" s="192">
        <f t="shared" si="21"/>
        <v>95.607444305109397</v>
      </c>
      <c r="F66" s="196">
        <f>SUM(F57:F65)</f>
        <v>697082.89000000013</v>
      </c>
      <c r="G66" s="196">
        <f>SUM(G57:G65)</f>
        <v>495821.2</v>
      </c>
      <c r="H66" s="192">
        <f t="shared" si="23"/>
        <v>71.128011763421696</v>
      </c>
      <c r="I66" s="196">
        <f>SUM(I57:I65)</f>
        <v>52547.76</v>
      </c>
      <c r="J66" s="196">
        <f>SUM(J57:J65)</f>
        <v>11888.439999999999</v>
      </c>
      <c r="K66" s="192">
        <f t="shared" si="24"/>
        <v>22.624066182840139</v>
      </c>
      <c r="L66" s="196">
        <f>SUM(L57:L65)</f>
        <v>749630.65</v>
      </c>
      <c r="M66" s="196">
        <f>SUM(M57:M65)</f>
        <v>507709.60000000009</v>
      </c>
      <c r="N66" s="192">
        <f t="shared" si="25"/>
        <v>67.727967099530957</v>
      </c>
      <c r="O66" s="196">
        <f>SUM(O57:O65)</f>
        <v>150676.34</v>
      </c>
      <c r="P66" s="196">
        <f>SUM(P57:P65)</f>
        <v>121924.66</v>
      </c>
      <c r="Q66" s="192">
        <f t="shared" si="26"/>
        <v>80.918251664461721</v>
      </c>
      <c r="R66" s="196">
        <f>SUM(R57:R65)</f>
        <v>1187065.79</v>
      </c>
      <c r="S66" s="196">
        <f>SUM(S57:S65)</f>
        <v>903797.0199999999</v>
      </c>
      <c r="T66" s="194">
        <f t="shared" si="28"/>
        <v>76.137062293741934</v>
      </c>
    </row>
    <row r="67" spans="1:20" ht="15.75" x14ac:dyDescent="0.25">
      <c r="A67" s="170" t="s">
        <v>72</v>
      </c>
      <c r="B67" s="170"/>
      <c r="C67" s="193">
        <f>+C66+C55+C51+C48</f>
        <v>18251328.460000001</v>
      </c>
      <c r="D67" s="193">
        <f>D48+D51+D55+D66</f>
        <v>13603285.729999999</v>
      </c>
      <c r="E67" s="192">
        <f t="shared" si="21"/>
        <v>74.533126505356847</v>
      </c>
      <c r="F67" s="193">
        <f>F48+F51+F55+F66</f>
        <v>16624279.800000003</v>
      </c>
      <c r="G67" s="193">
        <f>G48+G51+G55+G66</f>
        <v>14998500.939999999</v>
      </c>
      <c r="H67" s="192">
        <f t="shared" si="23"/>
        <v>90.22045538478001</v>
      </c>
      <c r="I67" s="193">
        <f>I48+I51+I55+I66</f>
        <v>4023038.11</v>
      </c>
      <c r="J67" s="193">
        <f>J48+J51+J55+J66</f>
        <v>2741134.5999999996</v>
      </c>
      <c r="K67" s="192">
        <f t="shared" si="24"/>
        <v>68.135934213161107</v>
      </c>
      <c r="L67" s="193">
        <f>L48+L51+L55+L66</f>
        <v>20647317.91</v>
      </c>
      <c r="M67" s="193">
        <f>M48+M51+M55+M66</f>
        <v>17836124.750000004</v>
      </c>
      <c r="N67" s="192">
        <f t="shared" si="25"/>
        <v>86.384705402155561</v>
      </c>
      <c r="O67" s="193">
        <f>O48+O51+O55+O66</f>
        <v>1501576.4400000002</v>
      </c>
      <c r="P67" s="193">
        <f>P48+P51+P55+P66</f>
        <v>1082411.81</v>
      </c>
      <c r="Q67" s="192">
        <f t="shared" si="26"/>
        <v>72.08502885141165</v>
      </c>
      <c r="R67" s="193">
        <f>R48+R51+R55+R66</f>
        <v>40400222.809999995</v>
      </c>
      <c r="S67" s="193">
        <f>S48+S51+S55+S66</f>
        <v>32521822.289999995</v>
      </c>
      <c r="T67" s="194">
        <f t="shared" si="28"/>
        <v>80.499116163166519</v>
      </c>
    </row>
  </sheetData>
  <mergeCells count="27">
    <mergeCell ref="A1:T1"/>
    <mergeCell ref="A2:T2"/>
    <mergeCell ref="A3:T3"/>
    <mergeCell ref="A4:T4"/>
    <mergeCell ref="O5:Q5"/>
    <mergeCell ref="R5:S5"/>
    <mergeCell ref="A10:T10"/>
    <mergeCell ref="A6:A9"/>
    <mergeCell ref="B6:B9"/>
    <mergeCell ref="C6:E7"/>
    <mergeCell ref="F6:N6"/>
    <mergeCell ref="O6:Q7"/>
    <mergeCell ref="R6:T7"/>
    <mergeCell ref="F7:H7"/>
    <mergeCell ref="I7:K7"/>
    <mergeCell ref="L7:N7"/>
    <mergeCell ref="D8:E8"/>
    <mergeCell ref="G8:H8"/>
    <mergeCell ref="J8:K8"/>
    <mergeCell ref="M8:N8"/>
    <mergeCell ref="P8:Q8"/>
    <mergeCell ref="S8:T8"/>
    <mergeCell ref="A24:T24"/>
    <mergeCell ref="A49:T49"/>
    <mergeCell ref="A52:T52"/>
    <mergeCell ref="A56:T56"/>
    <mergeCell ref="A67:B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F719D-C1C9-45E8-82EB-46A3228EF58C}">
  <dimension ref="A1:T51"/>
  <sheetViews>
    <sheetView topLeftCell="A24" workbookViewId="0">
      <selection activeCell="W14" sqref="W14"/>
    </sheetView>
  </sheetViews>
  <sheetFormatPr defaultRowHeight="15" x14ac:dyDescent="0.25"/>
  <cols>
    <col min="2" max="2" width="16.85546875" bestFit="1" customWidth="1"/>
    <col min="3" max="4" width="11.5703125" bestFit="1" customWidth="1"/>
    <col min="5" max="5" width="7" bestFit="1" customWidth="1"/>
    <col min="6" max="7" width="11.5703125" bestFit="1" customWidth="1"/>
    <col min="8" max="8" width="8.28515625" bestFit="1" customWidth="1"/>
    <col min="9" max="10" width="10.28515625" bestFit="1" customWidth="1"/>
    <col min="11" max="11" width="9.5703125" bestFit="1" customWidth="1"/>
    <col min="12" max="13" width="11.5703125" bestFit="1" customWidth="1"/>
    <col min="14" max="14" width="8.28515625" bestFit="1" customWidth="1"/>
    <col min="15" max="16" width="10.28515625" bestFit="1" customWidth="1"/>
    <col min="17" max="17" width="8.28515625" bestFit="1" customWidth="1"/>
    <col min="18" max="19" width="11.5703125" bestFit="1" customWidth="1"/>
    <col min="20" max="20" width="7" bestFit="1" customWidth="1"/>
  </cols>
  <sheetData>
    <row r="1" spans="1:20" ht="15" customHeight="1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</row>
    <row r="2" spans="1:20" ht="15" customHeight="1" x14ac:dyDescent="0.2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</row>
    <row r="3" spans="1:20" ht="15" customHeight="1" x14ac:dyDescent="0.25">
      <c r="A3" s="201" t="s">
        <v>227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</row>
    <row r="4" spans="1:20" ht="15" customHeight="1" x14ac:dyDescent="0.25">
      <c r="A4" s="161" t="s">
        <v>275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1:20" ht="15" customHeight="1" x14ac:dyDescent="0.25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166" t="s">
        <v>228</v>
      </c>
      <c r="P5" s="166"/>
      <c r="Q5" s="166"/>
      <c r="R5" s="162" t="s">
        <v>229</v>
      </c>
      <c r="S5" s="162"/>
      <c r="T5" s="162"/>
    </row>
    <row r="6" spans="1:20" ht="15" customHeight="1" x14ac:dyDescent="0.25">
      <c r="A6" s="169" t="s">
        <v>4</v>
      </c>
      <c r="B6" s="169" t="s">
        <v>86</v>
      </c>
      <c r="C6" s="171" t="s">
        <v>207</v>
      </c>
      <c r="D6" s="172"/>
      <c r="E6" s="173"/>
      <c r="F6" s="174" t="s">
        <v>183</v>
      </c>
      <c r="G6" s="175"/>
      <c r="H6" s="175"/>
      <c r="I6" s="175"/>
      <c r="J6" s="175"/>
      <c r="K6" s="175"/>
      <c r="L6" s="175"/>
      <c r="M6" s="175"/>
      <c r="N6" s="176"/>
      <c r="O6" s="171" t="s">
        <v>230</v>
      </c>
      <c r="P6" s="172"/>
      <c r="Q6" s="172"/>
      <c r="R6" s="169" t="s">
        <v>209</v>
      </c>
      <c r="S6" s="169"/>
      <c r="T6" s="169"/>
    </row>
    <row r="7" spans="1:20" ht="15" customHeight="1" x14ac:dyDescent="0.25">
      <c r="A7" s="169"/>
      <c r="B7" s="169"/>
      <c r="C7" s="177"/>
      <c r="D7" s="178"/>
      <c r="E7" s="179"/>
      <c r="F7" s="174" t="s">
        <v>231</v>
      </c>
      <c r="G7" s="175"/>
      <c r="H7" s="176"/>
      <c r="I7" s="174" t="s">
        <v>187</v>
      </c>
      <c r="J7" s="175"/>
      <c r="K7" s="176"/>
      <c r="L7" s="169" t="s">
        <v>166</v>
      </c>
      <c r="M7" s="169"/>
      <c r="N7" s="169"/>
      <c r="O7" s="177"/>
      <c r="P7" s="178"/>
      <c r="Q7" s="178"/>
      <c r="R7" s="169"/>
      <c r="S7" s="169"/>
      <c r="T7" s="169"/>
    </row>
    <row r="8" spans="1:20" ht="15" customHeight="1" x14ac:dyDescent="0.25">
      <c r="A8" s="169"/>
      <c r="B8" s="169"/>
      <c r="C8" s="180" t="s">
        <v>210</v>
      </c>
      <c r="D8" s="169" t="s">
        <v>232</v>
      </c>
      <c r="E8" s="169"/>
      <c r="F8" s="180" t="s">
        <v>210</v>
      </c>
      <c r="G8" s="174" t="s">
        <v>232</v>
      </c>
      <c r="H8" s="176"/>
      <c r="I8" s="180" t="s">
        <v>210</v>
      </c>
      <c r="J8" s="174" t="s">
        <v>232</v>
      </c>
      <c r="K8" s="176"/>
      <c r="L8" s="180" t="s">
        <v>210</v>
      </c>
      <c r="M8" s="174" t="s">
        <v>232</v>
      </c>
      <c r="N8" s="176"/>
      <c r="O8" s="180" t="s">
        <v>210</v>
      </c>
      <c r="P8" s="169" t="s">
        <v>232</v>
      </c>
      <c r="Q8" s="174"/>
      <c r="R8" s="180" t="s">
        <v>210</v>
      </c>
      <c r="S8" s="169" t="s">
        <v>232</v>
      </c>
      <c r="T8" s="169"/>
    </row>
    <row r="9" spans="1:20" ht="15.75" x14ac:dyDescent="0.25">
      <c r="A9" s="169"/>
      <c r="B9" s="169"/>
      <c r="C9" s="180" t="s">
        <v>139</v>
      </c>
      <c r="D9" s="180" t="s">
        <v>139</v>
      </c>
      <c r="E9" s="180" t="s">
        <v>132</v>
      </c>
      <c r="F9" s="180" t="s">
        <v>139</v>
      </c>
      <c r="G9" s="182" t="s">
        <v>139</v>
      </c>
      <c r="H9" s="180" t="s">
        <v>132</v>
      </c>
      <c r="I9" s="180" t="s">
        <v>139</v>
      </c>
      <c r="J9" s="182" t="s">
        <v>139</v>
      </c>
      <c r="K9" s="183" t="s">
        <v>132</v>
      </c>
      <c r="L9" s="180" t="s">
        <v>139</v>
      </c>
      <c r="M9" s="182" t="s">
        <v>139</v>
      </c>
      <c r="N9" s="180" t="s">
        <v>132</v>
      </c>
      <c r="O9" s="180" t="s">
        <v>139</v>
      </c>
      <c r="P9" s="180" t="s">
        <v>139</v>
      </c>
      <c r="Q9" s="203" t="s">
        <v>132</v>
      </c>
      <c r="R9" s="180" t="s">
        <v>139</v>
      </c>
      <c r="S9" s="180" t="s">
        <v>139</v>
      </c>
      <c r="T9" s="180" t="s">
        <v>132</v>
      </c>
    </row>
    <row r="10" spans="1:20" ht="15.75" x14ac:dyDescent="0.25">
      <c r="A10" s="204">
        <v>1</v>
      </c>
      <c r="B10" s="205" t="s">
        <v>233</v>
      </c>
      <c r="C10" s="206">
        <v>574340</v>
      </c>
      <c r="D10" s="206">
        <v>427516.8</v>
      </c>
      <c r="E10" s="207">
        <f t="shared" ref="E10:E51" si="0">D10/C10%</f>
        <v>74.436187624055435</v>
      </c>
      <c r="F10" s="206">
        <f t="shared" ref="F10:F50" si="1">L10-I10</f>
        <v>708450</v>
      </c>
      <c r="G10" s="206">
        <v>663401.1</v>
      </c>
      <c r="H10" s="207">
        <f t="shared" ref="H10:H51" si="2">G10/F10%</f>
        <v>93.641202625449921</v>
      </c>
      <c r="I10" s="206">
        <v>131900</v>
      </c>
      <c r="J10" s="206">
        <v>96059.19</v>
      </c>
      <c r="K10" s="207">
        <f>J10/I10%</f>
        <v>72.82728582259287</v>
      </c>
      <c r="L10" s="206">
        <v>840350</v>
      </c>
      <c r="M10" s="206">
        <v>761596.86</v>
      </c>
      <c r="N10" s="207">
        <f t="shared" ref="N10:N51" si="3">M10/L10%</f>
        <v>90.628530969239009</v>
      </c>
      <c r="O10" s="206">
        <v>36310</v>
      </c>
      <c r="P10" s="206">
        <v>37573.379999999997</v>
      </c>
      <c r="Q10" s="208">
        <f t="shared" ref="Q10:Q51" si="4">P10/O10%</f>
        <v>103.47942715505368</v>
      </c>
      <c r="R10" s="209">
        <f t="shared" ref="R10:S50" si="5">C10+L10+O10</f>
        <v>1451000</v>
      </c>
      <c r="S10" s="209">
        <f t="shared" si="5"/>
        <v>1226687.0399999998</v>
      </c>
      <c r="T10" s="210">
        <f t="shared" ref="T10:T51" si="6">S10/R10%</f>
        <v>84.540802205375584</v>
      </c>
    </row>
    <row r="11" spans="1:20" ht="15.75" x14ac:dyDescent="0.25">
      <c r="A11" s="204">
        <v>2</v>
      </c>
      <c r="B11" s="205" t="s">
        <v>234</v>
      </c>
      <c r="C11" s="206">
        <v>456800.45999999996</v>
      </c>
      <c r="D11" s="206">
        <v>293161.36</v>
      </c>
      <c r="E11" s="207">
        <f t="shared" si="0"/>
        <v>64.177115758596216</v>
      </c>
      <c r="F11" s="206">
        <f t="shared" si="1"/>
        <v>327200</v>
      </c>
      <c r="G11" s="206">
        <v>315157.27</v>
      </c>
      <c r="H11" s="207">
        <f t="shared" si="2"/>
        <v>96.319459046454767</v>
      </c>
      <c r="I11" s="206">
        <v>75000</v>
      </c>
      <c r="J11" s="206">
        <v>45966.66</v>
      </c>
      <c r="K11" s="207">
        <f>J11/I11%</f>
        <v>61.288880000000006</v>
      </c>
      <c r="L11" s="206">
        <v>402200</v>
      </c>
      <c r="M11" s="206">
        <v>362113.76</v>
      </c>
      <c r="N11" s="207">
        <f t="shared" si="3"/>
        <v>90.03325708602685</v>
      </c>
      <c r="O11" s="206">
        <v>44400</v>
      </c>
      <c r="P11" s="206">
        <v>30197.63</v>
      </c>
      <c r="Q11" s="208">
        <f t="shared" si="4"/>
        <v>68.012680180180183</v>
      </c>
      <c r="R11" s="209">
        <f t="shared" si="5"/>
        <v>903400.46</v>
      </c>
      <c r="S11" s="209">
        <f t="shared" si="5"/>
        <v>685472.75</v>
      </c>
      <c r="T11" s="210">
        <f t="shared" si="6"/>
        <v>75.876953837282741</v>
      </c>
    </row>
    <row r="12" spans="1:20" ht="15.75" x14ac:dyDescent="0.25">
      <c r="A12" s="204">
        <v>3</v>
      </c>
      <c r="B12" s="205" t="s">
        <v>89</v>
      </c>
      <c r="C12" s="206">
        <v>149971.75999999998</v>
      </c>
      <c r="D12" s="206">
        <v>117203.1</v>
      </c>
      <c r="E12" s="207">
        <f t="shared" si="0"/>
        <v>78.150113061285694</v>
      </c>
      <c r="F12" s="206">
        <f t="shared" si="1"/>
        <v>274801.62</v>
      </c>
      <c r="G12" s="206">
        <v>230523.56</v>
      </c>
      <c r="H12" s="207">
        <f t="shared" si="2"/>
        <v>83.887263837818708</v>
      </c>
      <c r="I12" s="206">
        <v>36740.199999999997</v>
      </c>
      <c r="J12" s="206">
        <v>31025.51</v>
      </c>
      <c r="K12" s="207">
        <f>J12/I12%</f>
        <v>84.445675309334192</v>
      </c>
      <c r="L12" s="206">
        <v>311541.82</v>
      </c>
      <c r="M12" s="206">
        <v>261967.56</v>
      </c>
      <c r="N12" s="207">
        <f t="shared" si="3"/>
        <v>84.087446109161206</v>
      </c>
      <c r="O12" s="206">
        <v>22466.940000000002</v>
      </c>
      <c r="P12" s="206">
        <v>7150.68</v>
      </c>
      <c r="Q12" s="208">
        <f t="shared" si="4"/>
        <v>31.827565302617977</v>
      </c>
      <c r="R12" s="209">
        <f t="shared" si="5"/>
        <v>483980.51999999996</v>
      </c>
      <c r="S12" s="209">
        <f t="shared" si="5"/>
        <v>386321.34</v>
      </c>
      <c r="T12" s="210">
        <f t="shared" si="6"/>
        <v>79.821671335036385</v>
      </c>
    </row>
    <row r="13" spans="1:20" ht="15.75" x14ac:dyDescent="0.25">
      <c r="A13" s="204">
        <v>4</v>
      </c>
      <c r="B13" s="205" t="s">
        <v>235</v>
      </c>
      <c r="C13" s="206">
        <v>223400</v>
      </c>
      <c r="D13" s="206">
        <v>139671.01999999999</v>
      </c>
      <c r="E13" s="207">
        <f t="shared" si="0"/>
        <v>62.520599820948966</v>
      </c>
      <c r="F13" s="206">
        <f t="shared" si="1"/>
        <v>106500</v>
      </c>
      <c r="G13" s="206">
        <v>90858.39</v>
      </c>
      <c r="H13" s="207">
        <f t="shared" si="2"/>
        <v>85.313042253521132</v>
      </c>
      <c r="I13" s="206">
        <v>11000</v>
      </c>
      <c r="J13" s="206">
        <v>4039.94</v>
      </c>
      <c r="K13" s="207">
        <f>J13/I13%</f>
        <v>36.726727272727274</v>
      </c>
      <c r="L13" s="206">
        <v>117500</v>
      </c>
      <c r="M13" s="206">
        <v>95368.71</v>
      </c>
      <c r="N13" s="207">
        <f t="shared" si="3"/>
        <v>81.164859574468096</v>
      </c>
      <c r="O13" s="206">
        <v>13100</v>
      </c>
      <c r="P13" s="206">
        <v>11121.87</v>
      </c>
      <c r="Q13" s="208">
        <f t="shared" si="4"/>
        <v>84.899770992366413</v>
      </c>
      <c r="R13" s="209">
        <f t="shared" si="5"/>
        <v>354000</v>
      </c>
      <c r="S13" s="209">
        <f t="shared" si="5"/>
        <v>246161.59999999998</v>
      </c>
      <c r="T13" s="210">
        <f t="shared" si="6"/>
        <v>69.537175141242926</v>
      </c>
    </row>
    <row r="14" spans="1:20" ht="15.75" x14ac:dyDescent="0.25">
      <c r="A14" s="204">
        <v>5</v>
      </c>
      <c r="B14" s="205" t="s">
        <v>236</v>
      </c>
      <c r="C14" s="206">
        <v>378624</v>
      </c>
      <c r="D14" s="206">
        <v>301567.26</v>
      </c>
      <c r="E14" s="207">
        <f t="shared" si="0"/>
        <v>79.648215644016233</v>
      </c>
      <c r="F14" s="206">
        <f t="shared" si="1"/>
        <v>149880</v>
      </c>
      <c r="G14" s="206">
        <v>83890.02</v>
      </c>
      <c r="H14" s="207">
        <f t="shared" si="2"/>
        <v>55.971457165732588</v>
      </c>
      <c r="I14" s="206">
        <v>5000</v>
      </c>
      <c r="J14" s="206">
        <v>4629.6400000000003</v>
      </c>
      <c r="K14" s="207">
        <v>0</v>
      </c>
      <c r="L14" s="206">
        <v>154880</v>
      </c>
      <c r="M14" s="206">
        <v>88954.18</v>
      </c>
      <c r="N14" s="207">
        <f t="shared" si="3"/>
        <v>57.434258780991733</v>
      </c>
      <c r="O14" s="206">
        <v>16596</v>
      </c>
      <c r="P14" s="206">
        <v>8580.0400000000009</v>
      </c>
      <c r="Q14" s="208">
        <f t="shared" si="4"/>
        <v>51.699445649554114</v>
      </c>
      <c r="R14" s="209">
        <f t="shared" si="5"/>
        <v>550100</v>
      </c>
      <c r="S14" s="209">
        <f t="shared" si="5"/>
        <v>399101.48</v>
      </c>
      <c r="T14" s="210">
        <f t="shared" si="6"/>
        <v>72.550714415560805</v>
      </c>
    </row>
    <row r="15" spans="1:20" ht="15.75" x14ac:dyDescent="0.25">
      <c r="A15" s="204">
        <v>6</v>
      </c>
      <c r="B15" s="205" t="s">
        <v>237</v>
      </c>
      <c r="C15" s="206">
        <v>274813</v>
      </c>
      <c r="D15" s="206">
        <v>234625.92000000001</v>
      </c>
      <c r="E15" s="207">
        <f t="shared" si="0"/>
        <v>85.376572432890725</v>
      </c>
      <c r="F15" s="206">
        <f t="shared" si="1"/>
        <v>191300.96</v>
      </c>
      <c r="G15" s="206">
        <v>168011.9</v>
      </c>
      <c r="H15" s="207">
        <f t="shared" si="2"/>
        <v>87.825957590594427</v>
      </c>
      <c r="I15" s="206">
        <v>14509.01</v>
      </c>
      <c r="J15" s="206">
        <v>14359.58</v>
      </c>
      <c r="K15" s="207">
        <f t="shared" ref="K15:K24" si="7">J15/I15%</f>
        <v>98.970088241720134</v>
      </c>
      <c r="L15" s="206">
        <v>205809.97</v>
      </c>
      <c r="M15" s="206">
        <v>183141.88</v>
      </c>
      <c r="N15" s="207">
        <f t="shared" si="3"/>
        <v>88.985912587227915</v>
      </c>
      <c r="O15" s="206">
        <v>26989.159999999996</v>
      </c>
      <c r="P15" s="206">
        <v>4957.8599999999997</v>
      </c>
      <c r="Q15" s="208">
        <f t="shared" si="4"/>
        <v>18.369819586826711</v>
      </c>
      <c r="R15" s="209">
        <f t="shared" si="5"/>
        <v>507612.12999999995</v>
      </c>
      <c r="S15" s="209">
        <f t="shared" si="5"/>
        <v>422725.66000000003</v>
      </c>
      <c r="T15" s="210">
        <f t="shared" si="6"/>
        <v>83.277296781698269</v>
      </c>
    </row>
    <row r="16" spans="1:20" ht="15.75" x14ac:dyDescent="0.25">
      <c r="A16" s="204">
        <v>7</v>
      </c>
      <c r="B16" s="205" t="s">
        <v>93</v>
      </c>
      <c r="C16" s="206">
        <v>216700</v>
      </c>
      <c r="D16" s="206">
        <v>144230.71</v>
      </c>
      <c r="E16" s="207">
        <f t="shared" si="0"/>
        <v>66.557780341485923</v>
      </c>
      <c r="F16" s="206">
        <f t="shared" si="1"/>
        <v>167350</v>
      </c>
      <c r="G16" s="206">
        <v>138537.25</v>
      </c>
      <c r="H16" s="207">
        <f t="shared" si="2"/>
        <v>82.782939946220495</v>
      </c>
      <c r="I16" s="206">
        <v>25100</v>
      </c>
      <c r="J16" s="206">
        <v>19245</v>
      </c>
      <c r="K16" s="207">
        <f t="shared" si="7"/>
        <v>76.673306772908361</v>
      </c>
      <c r="L16" s="206">
        <v>192450</v>
      </c>
      <c r="M16" s="206">
        <v>158238.47</v>
      </c>
      <c r="N16" s="207">
        <f t="shared" si="3"/>
        <v>82.223159262146012</v>
      </c>
      <c r="O16" s="206">
        <v>18950</v>
      </c>
      <c r="P16" s="206">
        <v>11052.07</v>
      </c>
      <c r="Q16" s="208">
        <f t="shared" si="4"/>
        <v>58.322269129287598</v>
      </c>
      <c r="R16" s="209">
        <f t="shared" si="5"/>
        <v>428100</v>
      </c>
      <c r="S16" s="209">
        <f t="shared" si="5"/>
        <v>313521.25</v>
      </c>
      <c r="T16" s="210">
        <f t="shared" si="6"/>
        <v>73.235517402476063</v>
      </c>
    </row>
    <row r="17" spans="1:20" ht="15.75" x14ac:dyDescent="0.25">
      <c r="A17" s="204">
        <v>8</v>
      </c>
      <c r="B17" s="205" t="s">
        <v>238</v>
      </c>
      <c r="C17" s="206">
        <v>315910</v>
      </c>
      <c r="D17" s="206">
        <v>220818.18</v>
      </c>
      <c r="E17" s="207">
        <f t="shared" si="0"/>
        <v>69.899078851571645</v>
      </c>
      <c r="F17" s="206">
        <f t="shared" si="1"/>
        <v>167510</v>
      </c>
      <c r="G17" s="206">
        <v>155449.35999999999</v>
      </c>
      <c r="H17" s="207">
        <f t="shared" si="2"/>
        <v>92.800047758342785</v>
      </c>
      <c r="I17" s="206">
        <v>5398</v>
      </c>
      <c r="J17" s="206">
        <v>6007.3</v>
      </c>
      <c r="K17" s="207">
        <f t="shared" si="7"/>
        <v>111.28751389403483</v>
      </c>
      <c r="L17" s="206">
        <v>172908</v>
      </c>
      <c r="M17" s="206">
        <v>161863.75</v>
      </c>
      <c r="N17" s="207">
        <f t="shared" si="3"/>
        <v>93.612643718046598</v>
      </c>
      <c r="O17" s="206">
        <v>21183.08</v>
      </c>
      <c r="P17" s="206">
        <v>9811.93</v>
      </c>
      <c r="Q17" s="208">
        <f t="shared" si="4"/>
        <v>46.319657009273435</v>
      </c>
      <c r="R17" s="209">
        <f t="shared" si="5"/>
        <v>510001.08</v>
      </c>
      <c r="S17" s="209">
        <f t="shared" si="5"/>
        <v>392493.86</v>
      </c>
      <c r="T17" s="210">
        <f t="shared" si="6"/>
        <v>76.95941741927291</v>
      </c>
    </row>
    <row r="18" spans="1:20" ht="15.75" x14ac:dyDescent="0.25">
      <c r="A18" s="204">
        <v>9</v>
      </c>
      <c r="B18" s="205" t="s">
        <v>239</v>
      </c>
      <c r="C18" s="206">
        <v>588800</v>
      </c>
      <c r="D18" s="206">
        <v>374874.95</v>
      </c>
      <c r="E18" s="207">
        <f t="shared" si="0"/>
        <v>63.667620584239131</v>
      </c>
      <c r="F18" s="206">
        <f t="shared" si="1"/>
        <v>798550</v>
      </c>
      <c r="G18" s="206">
        <v>716108.83</v>
      </c>
      <c r="H18" s="207">
        <f t="shared" si="2"/>
        <v>89.676141756934442</v>
      </c>
      <c r="I18" s="206">
        <v>316750</v>
      </c>
      <c r="J18" s="206">
        <v>248652.64</v>
      </c>
      <c r="K18" s="207">
        <f t="shared" si="7"/>
        <v>78.501228097868989</v>
      </c>
      <c r="L18" s="206">
        <v>1115300</v>
      </c>
      <c r="M18" s="206">
        <v>966988.59</v>
      </c>
      <c r="N18" s="207">
        <f t="shared" si="3"/>
        <v>86.702106159777642</v>
      </c>
      <c r="O18" s="206">
        <v>39600</v>
      </c>
      <c r="P18" s="206">
        <v>42466.77</v>
      </c>
      <c r="Q18" s="208">
        <f t="shared" si="4"/>
        <v>107.23931818181818</v>
      </c>
      <c r="R18" s="209">
        <f t="shared" si="5"/>
        <v>1743700</v>
      </c>
      <c r="S18" s="209">
        <f t="shared" si="5"/>
        <v>1384330.31</v>
      </c>
      <c r="T18" s="210">
        <f t="shared" si="6"/>
        <v>79.390394563284971</v>
      </c>
    </row>
    <row r="19" spans="1:20" ht="15.75" x14ac:dyDescent="0.25">
      <c r="A19" s="204">
        <v>10</v>
      </c>
      <c r="B19" s="205" t="s">
        <v>240</v>
      </c>
      <c r="C19" s="206">
        <v>1001724.48</v>
      </c>
      <c r="D19" s="206">
        <v>828348.44</v>
      </c>
      <c r="E19" s="207">
        <f t="shared" si="0"/>
        <v>82.692242880996574</v>
      </c>
      <c r="F19" s="206">
        <f t="shared" si="1"/>
        <v>613826.56000000006</v>
      </c>
      <c r="G19" s="206">
        <v>546471.36</v>
      </c>
      <c r="H19" s="207">
        <f t="shared" si="2"/>
        <v>89.026998114907229</v>
      </c>
      <c r="I19" s="206">
        <v>53212.55</v>
      </c>
      <c r="J19" s="206">
        <v>54683.24</v>
      </c>
      <c r="K19" s="207">
        <f t="shared" si="7"/>
        <v>102.76380289987982</v>
      </c>
      <c r="L19" s="206">
        <v>667039.1100000001</v>
      </c>
      <c r="M19" s="206">
        <v>604056.15</v>
      </c>
      <c r="N19" s="207">
        <f t="shared" si="3"/>
        <v>90.557831009339168</v>
      </c>
      <c r="O19" s="206">
        <v>41388.36</v>
      </c>
      <c r="P19" s="206">
        <v>60927.47</v>
      </c>
      <c r="Q19" s="208">
        <f t="shared" si="4"/>
        <v>147.20919118322158</v>
      </c>
      <c r="R19" s="209">
        <f t="shared" si="5"/>
        <v>1710151.9500000002</v>
      </c>
      <c r="S19" s="209">
        <f t="shared" si="5"/>
        <v>1493332.0599999998</v>
      </c>
      <c r="T19" s="210">
        <f t="shared" si="6"/>
        <v>87.321600867104209</v>
      </c>
    </row>
    <row r="20" spans="1:20" ht="15.75" x14ac:dyDescent="0.25">
      <c r="A20" s="204">
        <v>11</v>
      </c>
      <c r="B20" s="205" t="s">
        <v>241</v>
      </c>
      <c r="C20" s="206">
        <v>466800</v>
      </c>
      <c r="D20" s="206">
        <v>354251.24</v>
      </c>
      <c r="E20" s="207">
        <f t="shared" si="0"/>
        <v>75.889297343616107</v>
      </c>
      <c r="F20" s="206">
        <f t="shared" si="1"/>
        <v>99300</v>
      </c>
      <c r="G20" s="206">
        <v>89547.700000000012</v>
      </c>
      <c r="H20" s="207">
        <f t="shared" si="2"/>
        <v>90.178952668680779</v>
      </c>
      <c r="I20" s="206">
        <v>5800</v>
      </c>
      <c r="J20" s="206">
        <v>3347.85</v>
      </c>
      <c r="K20" s="207">
        <f t="shared" si="7"/>
        <v>57.721551724137932</v>
      </c>
      <c r="L20" s="206">
        <v>105100</v>
      </c>
      <c r="M20" s="206">
        <v>93155.839999999997</v>
      </c>
      <c r="N20" s="207">
        <f t="shared" si="3"/>
        <v>88.635432921027586</v>
      </c>
      <c r="O20" s="206">
        <v>8700</v>
      </c>
      <c r="P20" s="206">
        <v>6369.09</v>
      </c>
      <c r="Q20" s="208">
        <f t="shared" si="4"/>
        <v>73.207931034482755</v>
      </c>
      <c r="R20" s="209">
        <f t="shared" si="5"/>
        <v>580600</v>
      </c>
      <c r="S20" s="209">
        <f t="shared" si="5"/>
        <v>453776.17</v>
      </c>
      <c r="T20" s="210">
        <f t="shared" si="6"/>
        <v>78.156419221495</v>
      </c>
    </row>
    <row r="21" spans="1:20" ht="15.75" x14ac:dyDescent="0.25">
      <c r="A21" s="204">
        <v>12</v>
      </c>
      <c r="B21" s="205" t="s">
        <v>242</v>
      </c>
      <c r="C21" s="206">
        <v>500300</v>
      </c>
      <c r="D21" s="206">
        <v>308145.2</v>
      </c>
      <c r="E21" s="207">
        <f t="shared" si="0"/>
        <v>61.592084749150509</v>
      </c>
      <c r="F21" s="206">
        <f t="shared" si="1"/>
        <v>257480</v>
      </c>
      <c r="G21" s="206">
        <v>240394.68</v>
      </c>
      <c r="H21" s="207">
        <f t="shared" si="2"/>
        <v>93.364408886127066</v>
      </c>
      <c r="I21" s="206">
        <v>26520</v>
      </c>
      <c r="J21" s="206">
        <v>20630.490000000002</v>
      </c>
      <c r="K21" s="207">
        <f t="shared" si="7"/>
        <v>77.792194570135763</v>
      </c>
      <c r="L21" s="206">
        <v>284000</v>
      </c>
      <c r="M21" s="206">
        <v>263343.59000000003</v>
      </c>
      <c r="N21" s="207">
        <f t="shared" si="3"/>
        <v>92.726616197183105</v>
      </c>
      <c r="O21" s="206">
        <v>16100</v>
      </c>
      <c r="P21" s="206">
        <v>14500.71</v>
      </c>
      <c r="Q21" s="208">
        <f t="shared" si="4"/>
        <v>90.066521739130422</v>
      </c>
      <c r="R21" s="209">
        <f t="shared" si="5"/>
        <v>800400</v>
      </c>
      <c r="S21" s="209">
        <f t="shared" si="5"/>
        <v>585989.5</v>
      </c>
      <c r="T21" s="210">
        <f t="shared" si="6"/>
        <v>73.212081459270365</v>
      </c>
    </row>
    <row r="22" spans="1:20" ht="15.75" x14ac:dyDescent="0.25">
      <c r="A22" s="204">
        <v>13</v>
      </c>
      <c r="B22" s="205" t="s">
        <v>243</v>
      </c>
      <c r="C22" s="206">
        <v>762300</v>
      </c>
      <c r="D22" s="206">
        <v>576627.30000000005</v>
      </c>
      <c r="E22" s="207">
        <f t="shared" si="0"/>
        <v>75.643093270366009</v>
      </c>
      <c r="F22" s="206">
        <f t="shared" si="1"/>
        <v>169700</v>
      </c>
      <c r="G22" s="206">
        <v>166510.06</v>
      </c>
      <c r="H22" s="207">
        <f t="shared" si="2"/>
        <v>98.120247495580429</v>
      </c>
      <c r="I22" s="206">
        <v>1900</v>
      </c>
      <c r="J22" s="206">
        <v>1134.19</v>
      </c>
      <c r="K22" s="207">
        <f t="shared" si="7"/>
        <v>59.694210526315793</v>
      </c>
      <c r="L22" s="206">
        <v>171600</v>
      </c>
      <c r="M22" s="206">
        <v>169819.78</v>
      </c>
      <c r="N22" s="207">
        <f t="shared" si="3"/>
        <v>98.962575757575763</v>
      </c>
      <c r="O22" s="206">
        <v>12100</v>
      </c>
      <c r="P22" s="206">
        <v>11771.77</v>
      </c>
      <c r="Q22" s="208">
        <f t="shared" si="4"/>
        <v>97.28735537190083</v>
      </c>
      <c r="R22" s="209">
        <f t="shared" si="5"/>
        <v>946000</v>
      </c>
      <c r="S22" s="209">
        <f t="shared" si="5"/>
        <v>758218.85000000009</v>
      </c>
      <c r="T22" s="210">
        <f t="shared" si="6"/>
        <v>80.14998414376322</v>
      </c>
    </row>
    <row r="23" spans="1:20" ht="15.75" x14ac:dyDescent="0.25">
      <c r="A23" s="204">
        <v>14</v>
      </c>
      <c r="B23" s="205" t="s">
        <v>244</v>
      </c>
      <c r="C23" s="206">
        <v>272000</v>
      </c>
      <c r="D23" s="206">
        <v>191188.42</v>
      </c>
      <c r="E23" s="207">
        <f t="shared" si="0"/>
        <v>70.289860294117645</v>
      </c>
      <c r="F23" s="206">
        <f t="shared" si="1"/>
        <v>144000</v>
      </c>
      <c r="G23" s="206">
        <v>121436.97</v>
      </c>
      <c r="H23" s="207">
        <f t="shared" si="2"/>
        <v>84.331229166666674</v>
      </c>
      <c r="I23" s="206">
        <v>5600</v>
      </c>
      <c r="J23" s="206">
        <v>3306.63</v>
      </c>
      <c r="K23" s="207">
        <f t="shared" si="7"/>
        <v>59.046964285714289</v>
      </c>
      <c r="L23" s="206">
        <v>149600</v>
      </c>
      <c r="M23" s="206">
        <v>125454.65</v>
      </c>
      <c r="N23" s="207">
        <f t="shared" si="3"/>
        <v>83.860060160427807</v>
      </c>
      <c r="O23" s="206">
        <v>12700</v>
      </c>
      <c r="P23" s="206">
        <v>10798.33</v>
      </c>
      <c r="Q23" s="208">
        <f t="shared" si="4"/>
        <v>85.02622047244094</v>
      </c>
      <c r="R23" s="209">
        <f t="shared" si="5"/>
        <v>434300</v>
      </c>
      <c r="S23" s="209">
        <f t="shared" si="5"/>
        <v>327441.40000000002</v>
      </c>
      <c r="T23" s="210">
        <f t="shared" si="6"/>
        <v>75.395210683859091</v>
      </c>
    </row>
    <row r="24" spans="1:20" ht="15.75" x14ac:dyDescent="0.25">
      <c r="A24" s="204">
        <v>15</v>
      </c>
      <c r="B24" s="205" t="s">
        <v>101</v>
      </c>
      <c r="C24" s="206">
        <v>175241.91999999998</v>
      </c>
      <c r="D24" s="206">
        <v>107620.67</v>
      </c>
      <c r="E24" s="207">
        <f t="shared" si="0"/>
        <v>61.412628896099754</v>
      </c>
      <c r="F24" s="206">
        <f t="shared" si="1"/>
        <v>32514.07</v>
      </c>
      <c r="G24" s="206">
        <v>35101.46</v>
      </c>
      <c r="H24" s="207">
        <f t="shared" si="2"/>
        <v>107.95775490426145</v>
      </c>
      <c r="I24" s="206">
        <v>1154</v>
      </c>
      <c r="J24" s="206">
        <v>775.03</v>
      </c>
      <c r="K24" s="207">
        <f t="shared" si="7"/>
        <v>67.160311958405543</v>
      </c>
      <c r="L24" s="206">
        <v>33668.07</v>
      </c>
      <c r="M24" s="206">
        <v>35926.839999999997</v>
      </c>
      <c r="N24" s="207">
        <f t="shared" si="3"/>
        <v>106.70893817198312</v>
      </c>
      <c r="O24" s="206">
        <v>2838.54</v>
      </c>
      <c r="P24" s="206">
        <v>1184.5899999999999</v>
      </c>
      <c r="Q24" s="208">
        <f t="shared" si="4"/>
        <v>41.732369457538027</v>
      </c>
      <c r="R24" s="209">
        <f t="shared" si="5"/>
        <v>211748.53</v>
      </c>
      <c r="S24" s="209">
        <f t="shared" si="5"/>
        <v>144732.1</v>
      </c>
      <c r="T24" s="210">
        <f t="shared" si="6"/>
        <v>68.35093495100061</v>
      </c>
    </row>
    <row r="25" spans="1:20" ht="15.75" x14ac:dyDescent="0.25">
      <c r="A25" s="204">
        <v>16</v>
      </c>
      <c r="B25" s="205" t="s">
        <v>245</v>
      </c>
      <c r="C25" s="206">
        <v>101051</v>
      </c>
      <c r="D25" s="206">
        <v>61255.08</v>
      </c>
      <c r="E25" s="207">
        <f t="shared" si="0"/>
        <v>60.617984977882458</v>
      </c>
      <c r="F25" s="206">
        <f t="shared" si="1"/>
        <v>73542</v>
      </c>
      <c r="G25" s="206">
        <v>59940.1</v>
      </c>
      <c r="H25" s="207">
        <f t="shared" si="2"/>
        <v>81.504582415490475</v>
      </c>
      <c r="I25" s="206">
        <v>2622</v>
      </c>
      <c r="J25" s="206">
        <v>4781.04</v>
      </c>
      <c r="K25" s="207">
        <v>0</v>
      </c>
      <c r="L25" s="206">
        <v>76164</v>
      </c>
      <c r="M25" s="206">
        <v>65025.4</v>
      </c>
      <c r="N25" s="207">
        <f t="shared" si="3"/>
        <v>85.375505488157131</v>
      </c>
      <c r="O25" s="206">
        <v>5350</v>
      </c>
      <c r="P25" s="206">
        <v>2506.17</v>
      </c>
      <c r="Q25" s="208">
        <f t="shared" si="4"/>
        <v>46.844299065420564</v>
      </c>
      <c r="R25" s="209">
        <f t="shared" si="5"/>
        <v>182565</v>
      </c>
      <c r="S25" s="209">
        <f t="shared" si="5"/>
        <v>128786.65000000001</v>
      </c>
      <c r="T25" s="210">
        <f t="shared" si="6"/>
        <v>70.542902527866786</v>
      </c>
    </row>
    <row r="26" spans="1:20" ht="30" x14ac:dyDescent="0.25">
      <c r="A26" s="204">
        <v>17</v>
      </c>
      <c r="B26" s="205" t="s">
        <v>103</v>
      </c>
      <c r="C26" s="206">
        <v>268317</v>
      </c>
      <c r="D26" s="206">
        <v>179388.98</v>
      </c>
      <c r="E26" s="207">
        <f t="shared" si="0"/>
        <v>66.857105587793541</v>
      </c>
      <c r="F26" s="206">
        <f t="shared" si="1"/>
        <v>119860</v>
      </c>
      <c r="G26" s="206">
        <v>99418.33</v>
      </c>
      <c r="H26" s="207">
        <f t="shared" si="2"/>
        <v>82.945377940931095</v>
      </c>
      <c r="I26" s="206">
        <v>4700</v>
      </c>
      <c r="J26" s="206">
        <v>3600.06</v>
      </c>
      <c r="K26" s="207">
        <f t="shared" ref="K26:K29" si="8">J26/I26%</f>
        <v>76.59702127659574</v>
      </c>
      <c r="L26" s="206">
        <v>124560</v>
      </c>
      <c r="M26" s="206">
        <v>103601.69</v>
      </c>
      <c r="N26" s="207">
        <f t="shared" si="3"/>
        <v>83.174124919717414</v>
      </c>
      <c r="O26" s="206">
        <v>17323</v>
      </c>
      <c r="P26" s="206">
        <v>20435.25</v>
      </c>
      <c r="Q26" s="208">
        <f t="shared" si="4"/>
        <v>117.96599896091902</v>
      </c>
      <c r="R26" s="209">
        <f t="shared" si="5"/>
        <v>410200</v>
      </c>
      <c r="S26" s="209">
        <f t="shared" si="5"/>
        <v>303425.92000000004</v>
      </c>
      <c r="T26" s="210">
        <f t="shared" si="6"/>
        <v>73.970238907849833</v>
      </c>
    </row>
    <row r="27" spans="1:20" ht="15.75" x14ac:dyDescent="0.25">
      <c r="A27" s="204">
        <v>18</v>
      </c>
      <c r="B27" s="205" t="s">
        <v>246</v>
      </c>
      <c r="C27" s="206">
        <v>150900</v>
      </c>
      <c r="D27" s="206">
        <v>93506.68</v>
      </c>
      <c r="E27" s="207">
        <f t="shared" si="0"/>
        <v>61.965990722332663</v>
      </c>
      <c r="F27" s="206">
        <f t="shared" si="1"/>
        <v>79100</v>
      </c>
      <c r="G27" s="206">
        <v>63621.19</v>
      </c>
      <c r="H27" s="207">
        <f t="shared" si="2"/>
        <v>80.431340075853356</v>
      </c>
      <c r="I27" s="206">
        <v>6000</v>
      </c>
      <c r="J27" s="206">
        <v>3849.9</v>
      </c>
      <c r="K27" s="207">
        <f t="shared" si="8"/>
        <v>64.165000000000006</v>
      </c>
      <c r="L27" s="206">
        <v>85100</v>
      </c>
      <c r="M27" s="206">
        <v>67891.649999999994</v>
      </c>
      <c r="N27" s="207">
        <f t="shared" si="3"/>
        <v>79.778672150411268</v>
      </c>
      <c r="O27" s="206">
        <v>36600</v>
      </c>
      <c r="P27" s="206">
        <v>5590.23</v>
      </c>
      <c r="Q27" s="208">
        <f t="shared" si="4"/>
        <v>15.273852459016393</v>
      </c>
      <c r="R27" s="209">
        <f t="shared" si="5"/>
        <v>272600</v>
      </c>
      <c r="S27" s="209">
        <f t="shared" si="5"/>
        <v>166988.56</v>
      </c>
      <c r="T27" s="210">
        <f t="shared" si="6"/>
        <v>61.257725605282467</v>
      </c>
    </row>
    <row r="28" spans="1:20" ht="15.75" x14ac:dyDescent="0.25">
      <c r="A28" s="204">
        <v>19</v>
      </c>
      <c r="B28" s="205" t="s">
        <v>247</v>
      </c>
      <c r="C28" s="206">
        <v>1201892.8799999999</v>
      </c>
      <c r="D28" s="206">
        <v>950305.67</v>
      </c>
      <c r="E28" s="207">
        <f t="shared" si="0"/>
        <v>79.067418221164601</v>
      </c>
      <c r="F28" s="206">
        <f t="shared" si="1"/>
        <v>291986.66000000003</v>
      </c>
      <c r="G28" s="206">
        <v>257335.25</v>
      </c>
      <c r="H28" s="207">
        <f t="shared" si="2"/>
        <v>88.132536602870815</v>
      </c>
      <c r="I28" s="206">
        <v>22334.799999999999</v>
      </c>
      <c r="J28" s="206">
        <v>7441.71</v>
      </c>
      <c r="K28" s="207">
        <f t="shared" si="8"/>
        <v>33.318901445278222</v>
      </c>
      <c r="L28" s="206">
        <v>314321.46000000002</v>
      </c>
      <c r="M28" s="206">
        <v>268976.46999999997</v>
      </c>
      <c r="N28" s="207">
        <f t="shared" si="3"/>
        <v>85.573689432468257</v>
      </c>
      <c r="O28" s="206">
        <v>27765</v>
      </c>
      <c r="P28" s="206">
        <v>21205.29</v>
      </c>
      <c r="Q28" s="208">
        <f t="shared" si="4"/>
        <v>76.37417612101568</v>
      </c>
      <c r="R28" s="209">
        <f t="shared" si="5"/>
        <v>1543979.3399999999</v>
      </c>
      <c r="S28" s="209">
        <f t="shared" si="5"/>
        <v>1240487.4300000002</v>
      </c>
      <c r="T28" s="210">
        <f t="shared" si="6"/>
        <v>80.343525192506803</v>
      </c>
    </row>
    <row r="29" spans="1:20" ht="15.75" x14ac:dyDescent="0.25">
      <c r="A29" s="204">
        <v>20</v>
      </c>
      <c r="B29" s="205" t="s">
        <v>248</v>
      </c>
      <c r="C29" s="206">
        <v>1647100</v>
      </c>
      <c r="D29" s="206">
        <v>1331676.6299999999</v>
      </c>
      <c r="E29" s="207">
        <f t="shared" si="0"/>
        <v>80.849774148503428</v>
      </c>
      <c r="F29" s="206">
        <f t="shared" si="1"/>
        <v>5313600</v>
      </c>
      <c r="G29" s="206">
        <v>4819504.9800000004</v>
      </c>
      <c r="H29" s="207">
        <f t="shared" si="2"/>
        <v>90.701313233965678</v>
      </c>
      <c r="I29" s="206">
        <v>2150700</v>
      </c>
      <c r="J29" s="206">
        <v>1320899.6100000001</v>
      </c>
      <c r="K29" s="207">
        <f t="shared" si="8"/>
        <v>61.417194866787561</v>
      </c>
      <c r="L29" s="206">
        <v>7464300</v>
      </c>
      <c r="M29" s="206">
        <v>6185012.1100000003</v>
      </c>
      <c r="N29" s="207">
        <f t="shared" si="3"/>
        <v>82.861247672253256</v>
      </c>
      <c r="O29" s="206">
        <v>478600</v>
      </c>
      <c r="P29" s="206">
        <v>342245.25</v>
      </c>
      <c r="Q29" s="208">
        <f t="shared" si="4"/>
        <v>71.509663602173006</v>
      </c>
      <c r="R29" s="209">
        <f t="shared" si="5"/>
        <v>9590000</v>
      </c>
      <c r="S29" s="209">
        <f t="shared" si="5"/>
        <v>7858933.9900000002</v>
      </c>
      <c r="T29" s="210">
        <f t="shared" si="6"/>
        <v>81.949259541188738</v>
      </c>
    </row>
    <row r="30" spans="1:20" ht="15.75" x14ac:dyDescent="0.25">
      <c r="A30" s="204">
        <v>21</v>
      </c>
      <c r="B30" s="205" t="s">
        <v>249</v>
      </c>
      <c r="C30" s="206">
        <v>201070</v>
      </c>
      <c r="D30" s="206">
        <v>171850</v>
      </c>
      <c r="E30" s="207">
        <f t="shared" si="0"/>
        <v>85.467747550604258</v>
      </c>
      <c r="F30" s="206">
        <f t="shared" si="1"/>
        <v>69829</v>
      </c>
      <c r="G30" s="206">
        <v>71780.36</v>
      </c>
      <c r="H30" s="207">
        <f t="shared" si="2"/>
        <v>102.79448366724428</v>
      </c>
      <c r="I30" s="206">
        <v>0</v>
      </c>
      <c r="J30" s="206">
        <v>1856.06</v>
      </c>
      <c r="K30" s="207">
        <v>0</v>
      </c>
      <c r="L30" s="206">
        <v>69829</v>
      </c>
      <c r="M30" s="206">
        <v>73839.08</v>
      </c>
      <c r="N30" s="207">
        <f t="shared" si="3"/>
        <v>105.7427143450429</v>
      </c>
      <c r="O30" s="206">
        <v>2607</v>
      </c>
      <c r="P30" s="206">
        <v>3674</v>
      </c>
      <c r="Q30" s="208">
        <f t="shared" si="4"/>
        <v>140.9282700421941</v>
      </c>
      <c r="R30" s="209">
        <f t="shared" si="5"/>
        <v>273506</v>
      </c>
      <c r="S30" s="209">
        <f t="shared" si="5"/>
        <v>249363.08000000002</v>
      </c>
      <c r="T30" s="210">
        <f t="shared" si="6"/>
        <v>91.172800596696234</v>
      </c>
    </row>
    <row r="31" spans="1:20" ht="15.75" x14ac:dyDescent="0.25">
      <c r="A31" s="204">
        <v>22</v>
      </c>
      <c r="B31" s="205" t="s">
        <v>250</v>
      </c>
      <c r="C31" s="206">
        <v>352819.3</v>
      </c>
      <c r="D31" s="206">
        <v>241534.76</v>
      </c>
      <c r="E31" s="207">
        <f t="shared" si="0"/>
        <v>68.458488523728732</v>
      </c>
      <c r="F31" s="206">
        <f t="shared" si="1"/>
        <v>138345</v>
      </c>
      <c r="G31" s="206">
        <v>113764.63</v>
      </c>
      <c r="H31" s="207">
        <f t="shared" si="2"/>
        <v>82.232556290433337</v>
      </c>
      <c r="I31" s="206">
        <v>4797</v>
      </c>
      <c r="J31" s="206">
        <v>6519.04</v>
      </c>
      <c r="K31" s="207">
        <f t="shared" ref="K31:K51" si="9">J31/I31%</f>
        <v>135.8982697519283</v>
      </c>
      <c r="L31" s="206">
        <v>143142</v>
      </c>
      <c r="M31" s="206">
        <v>120634.93</v>
      </c>
      <c r="N31" s="207">
        <f t="shared" si="3"/>
        <v>84.27640385072165</v>
      </c>
      <c r="O31" s="206">
        <v>10487.400000000001</v>
      </c>
      <c r="P31" s="206">
        <v>5411.48</v>
      </c>
      <c r="Q31" s="208">
        <f t="shared" si="4"/>
        <v>51.599824551366396</v>
      </c>
      <c r="R31" s="209">
        <f t="shared" si="5"/>
        <v>506448.7</v>
      </c>
      <c r="S31" s="209">
        <f t="shared" si="5"/>
        <v>367581.17</v>
      </c>
      <c r="T31" s="210">
        <f t="shared" si="6"/>
        <v>72.580138916340388</v>
      </c>
    </row>
    <row r="32" spans="1:20" ht="15.75" x14ac:dyDescent="0.25">
      <c r="A32" s="204">
        <v>23</v>
      </c>
      <c r="B32" s="205" t="s">
        <v>251</v>
      </c>
      <c r="C32" s="206">
        <v>475624.35000000003</v>
      </c>
      <c r="D32" s="206">
        <v>334923.26</v>
      </c>
      <c r="E32" s="207">
        <f t="shared" si="0"/>
        <v>70.417601621952272</v>
      </c>
      <c r="F32" s="206">
        <f t="shared" si="1"/>
        <v>94300.5</v>
      </c>
      <c r="G32" s="206">
        <v>101263.39</v>
      </c>
      <c r="H32" s="207">
        <f t="shared" si="2"/>
        <v>107.38372543093621</v>
      </c>
      <c r="I32" s="206">
        <v>6800</v>
      </c>
      <c r="J32" s="206">
        <v>1309.4000000000001</v>
      </c>
      <c r="K32" s="207">
        <f t="shared" si="9"/>
        <v>19.255882352941178</v>
      </c>
      <c r="L32" s="206">
        <v>101100.5</v>
      </c>
      <c r="M32" s="206">
        <v>103173.94</v>
      </c>
      <c r="N32" s="207">
        <f t="shared" si="3"/>
        <v>102.05087017373802</v>
      </c>
      <c r="O32" s="206">
        <v>8800.3499999999985</v>
      </c>
      <c r="P32" s="206">
        <v>5448.46</v>
      </c>
      <c r="Q32" s="208">
        <f t="shared" si="4"/>
        <v>61.911855778463362</v>
      </c>
      <c r="R32" s="209">
        <f t="shared" si="5"/>
        <v>585525.20000000007</v>
      </c>
      <c r="S32" s="209">
        <f t="shared" si="5"/>
        <v>443545.66000000003</v>
      </c>
      <c r="T32" s="210">
        <f t="shared" si="6"/>
        <v>75.75176269099947</v>
      </c>
    </row>
    <row r="33" spans="1:20" ht="15.75" x14ac:dyDescent="0.25">
      <c r="A33" s="204">
        <v>24</v>
      </c>
      <c r="B33" s="205" t="s">
        <v>252</v>
      </c>
      <c r="C33" s="206">
        <v>698000</v>
      </c>
      <c r="D33" s="206">
        <v>585188.69999999995</v>
      </c>
      <c r="E33" s="207">
        <f t="shared" si="0"/>
        <v>83.837922636103144</v>
      </c>
      <c r="F33" s="206">
        <f t="shared" si="1"/>
        <v>224150</v>
      </c>
      <c r="G33" s="206">
        <v>230344.37</v>
      </c>
      <c r="H33" s="207">
        <f t="shared" si="2"/>
        <v>102.76349319652019</v>
      </c>
      <c r="I33" s="206">
        <v>9050</v>
      </c>
      <c r="J33" s="206">
        <v>4279.29</v>
      </c>
      <c r="K33" s="207">
        <f t="shared" si="9"/>
        <v>47.284972375690607</v>
      </c>
      <c r="L33" s="206">
        <v>233200</v>
      </c>
      <c r="M33" s="206">
        <v>237812.63</v>
      </c>
      <c r="N33" s="207">
        <f t="shared" si="3"/>
        <v>101.97797169811321</v>
      </c>
      <c r="O33" s="206">
        <v>23500</v>
      </c>
      <c r="P33" s="206">
        <v>19854.46</v>
      </c>
      <c r="Q33" s="208">
        <f t="shared" si="4"/>
        <v>84.487063829787232</v>
      </c>
      <c r="R33" s="209">
        <f t="shared" si="5"/>
        <v>954700</v>
      </c>
      <c r="S33" s="209">
        <f t="shared" si="5"/>
        <v>842855.78999999992</v>
      </c>
      <c r="T33" s="210">
        <f t="shared" si="6"/>
        <v>88.284884256834602</v>
      </c>
    </row>
    <row r="34" spans="1:20" ht="15.75" x14ac:dyDescent="0.25">
      <c r="A34" s="204">
        <v>25</v>
      </c>
      <c r="B34" s="205" t="s">
        <v>253</v>
      </c>
      <c r="C34" s="206">
        <v>620430</v>
      </c>
      <c r="D34" s="206">
        <v>486071.1</v>
      </c>
      <c r="E34" s="207">
        <f t="shared" si="0"/>
        <v>78.344229002466022</v>
      </c>
      <c r="F34" s="206">
        <f t="shared" si="1"/>
        <v>1525880</v>
      </c>
      <c r="G34" s="206">
        <v>1404869.26</v>
      </c>
      <c r="H34" s="207">
        <f t="shared" si="2"/>
        <v>92.069445827981241</v>
      </c>
      <c r="I34" s="206">
        <v>344920</v>
      </c>
      <c r="J34" s="206">
        <v>251407.05</v>
      </c>
      <c r="K34" s="207">
        <f t="shared" si="9"/>
        <v>72.888510379218374</v>
      </c>
      <c r="L34" s="206">
        <v>1870800</v>
      </c>
      <c r="M34" s="206">
        <v>1661065.78</v>
      </c>
      <c r="N34" s="207">
        <f t="shared" si="3"/>
        <v>88.789062433183673</v>
      </c>
      <c r="O34" s="206">
        <v>110770</v>
      </c>
      <c r="P34" s="206">
        <v>109900.45</v>
      </c>
      <c r="Q34" s="208">
        <f t="shared" si="4"/>
        <v>99.214995034756697</v>
      </c>
      <c r="R34" s="209">
        <f t="shared" si="5"/>
        <v>2602000</v>
      </c>
      <c r="S34" s="209">
        <f t="shared" si="5"/>
        <v>2257037.33</v>
      </c>
      <c r="T34" s="210">
        <f t="shared" si="6"/>
        <v>86.742403151421982</v>
      </c>
    </row>
    <row r="35" spans="1:20" ht="15.75" x14ac:dyDescent="0.25">
      <c r="A35" s="204">
        <v>26</v>
      </c>
      <c r="B35" s="205" t="s">
        <v>254</v>
      </c>
      <c r="C35" s="206">
        <v>156800</v>
      </c>
      <c r="D35" s="206">
        <v>99653.55</v>
      </c>
      <c r="E35" s="207">
        <f t="shared" si="0"/>
        <v>63.554559948979595</v>
      </c>
      <c r="F35" s="206">
        <f t="shared" si="1"/>
        <v>65400</v>
      </c>
      <c r="G35" s="206">
        <v>57992.53</v>
      </c>
      <c r="H35" s="207">
        <f t="shared" si="2"/>
        <v>88.673593272171246</v>
      </c>
      <c r="I35" s="206">
        <v>2100</v>
      </c>
      <c r="J35" s="206">
        <v>986.63</v>
      </c>
      <c r="K35" s="207">
        <f t="shared" si="9"/>
        <v>46.98238095238095</v>
      </c>
      <c r="L35" s="206">
        <v>67500</v>
      </c>
      <c r="M35" s="206">
        <v>59085.38</v>
      </c>
      <c r="N35" s="207">
        <f t="shared" si="3"/>
        <v>87.533896296296291</v>
      </c>
      <c r="O35" s="206">
        <v>3510</v>
      </c>
      <c r="P35" s="206">
        <v>2646.06</v>
      </c>
      <c r="Q35" s="208">
        <f t="shared" si="4"/>
        <v>75.386324786324778</v>
      </c>
      <c r="R35" s="209">
        <f t="shared" si="5"/>
        <v>227810</v>
      </c>
      <c r="S35" s="209">
        <f t="shared" si="5"/>
        <v>161384.99</v>
      </c>
      <c r="T35" s="210">
        <f t="shared" si="6"/>
        <v>70.841925288617702</v>
      </c>
    </row>
    <row r="36" spans="1:20" ht="15.75" x14ac:dyDescent="0.25">
      <c r="A36" s="204">
        <v>27</v>
      </c>
      <c r="B36" s="205" t="s">
        <v>114</v>
      </c>
      <c r="C36" s="206">
        <v>279570</v>
      </c>
      <c r="D36" s="206">
        <v>204024.56</v>
      </c>
      <c r="E36" s="207">
        <f t="shared" si="0"/>
        <v>72.977987623850922</v>
      </c>
      <c r="F36" s="206">
        <f t="shared" si="1"/>
        <v>407190.5</v>
      </c>
      <c r="G36" s="206">
        <v>470144.11</v>
      </c>
      <c r="H36" s="207">
        <f t="shared" si="2"/>
        <v>115.46048102792182</v>
      </c>
      <c r="I36" s="206">
        <v>133650</v>
      </c>
      <c r="J36" s="206">
        <v>112174.62</v>
      </c>
      <c r="K36" s="207">
        <f t="shared" si="9"/>
        <v>83.93162738496072</v>
      </c>
      <c r="L36" s="206">
        <v>540840.5</v>
      </c>
      <c r="M36" s="206">
        <v>582558.94999999995</v>
      </c>
      <c r="N36" s="207">
        <f t="shared" si="3"/>
        <v>107.71363276233936</v>
      </c>
      <c r="O36" s="206">
        <v>91313.600000000006</v>
      </c>
      <c r="P36" s="206">
        <v>18425.400000000001</v>
      </c>
      <c r="Q36" s="208">
        <f t="shared" si="4"/>
        <v>20.178155280264932</v>
      </c>
      <c r="R36" s="209">
        <f t="shared" si="5"/>
        <v>911724.1</v>
      </c>
      <c r="S36" s="209">
        <f t="shared" si="5"/>
        <v>805008.91</v>
      </c>
      <c r="T36" s="210">
        <f t="shared" si="6"/>
        <v>88.295232077335683</v>
      </c>
    </row>
    <row r="37" spans="1:20" ht="15.75" x14ac:dyDescent="0.25">
      <c r="A37" s="204">
        <v>28</v>
      </c>
      <c r="B37" s="205" t="s">
        <v>255</v>
      </c>
      <c r="C37" s="206">
        <v>614373.34000000008</v>
      </c>
      <c r="D37" s="206">
        <v>497728.15</v>
      </c>
      <c r="E37" s="207">
        <f t="shared" si="0"/>
        <v>81.013956432419405</v>
      </c>
      <c r="F37" s="206">
        <f t="shared" si="1"/>
        <v>737950</v>
      </c>
      <c r="G37" s="206">
        <v>651145.03</v>
      </c>
      <c r="H37" s="207">
        <f t="shared" si="2"/>
        <v>88.23701199268244</v>
      </c>
      <c r="I37" s="206">
        <v>130050</v>
      </c>
      <c r="J37" s="206">
        <v>102864.59</v>
      </c>
      <c r="K37" s="207">
        <f t="shared" si="9"/>
        <v>79.096186082276049</v>
      </c>
      <c r="L37" s="206">
        <v>868000</v>
      </c>
      <c r="M37" s="206">
        <v>755649.46</v>
      </c>
      <c r="N37" s="207">
        <f t="shared" si="3"/>
        <v>87.05638940092166</v>
      </c>
      <c r="O37" s="206">
        <v>70749</v>
      </c>
      <c r="P37" s="206">
        <v>54010.36</v>
      </c>
      <c r="Q37" s="208">
        <f t="shared" si="4"/>
        <v>76.340810470819378</v>
      </c>
      <c r="R37" s="209">
        <f t="shared" si="5"/>
        <v>1553122.34</v>
      </c>
      <c r="S37" s="209">
        <f t="shared" si="5"/>
        <v>1307387.97</v>
      </c>
      <c r="T37" s="210">
        <f t="shared" si="6"/>
        <v>84.178041634505107</v>
      </c>
    </row>
    <row r="38" spans="1:20" ht="15.75" x14ac:dyDescent="0.25">
      <c r="A38" s="204">
        <v>29</v>
      </c>
      <c r="B38" s="205" t="s">
        <v>116</v>
      </c>
      <c r="C38" s="206">
        <v>352700</v>
      </c>
      <c r="D38" s="206">
        <v>259229.56</v>
      </c>
      <c r="E38" s="207">
        <f t="shared" si="0"/>
        <v>73.498599376240435</v>
      </c>
      <c r="F38" s="206">
        <f t="shared" si="1"/>
        <v>175775</v>
      </c>
      <c r="G38" s="206">
        <v>158605.38</v>
      </c>
      <c r="H38" s="207">
        <f t="shared" si="2"/>
        <v>90.232046650547574</v>
      </c>
      <c r="I38" s="206">
        <v>32250</v>
      </c>
      <c r="J38" s="206">
        <v>23998.63</v>
      </c>
      <c r="K38" s="207">
        <f t="shared" si="9"/>
        <v>74.414356589147289</v>
      </c>
      <c r="L38" s="206">
        <v>208025</v>
      </c>
      <c r="M38" s="206">
        <v>182823.81</v>
      </c>
      <c r="N38" s="207">
        <f t="shared" si="3"/>
        <v>87.885499339021749</v>
      </c>
      <c r="O38" s="206">
        <v>19575</v>
      </c>
      <c r="P38" s="206">
        <v>12574.67</v>
      </c>
      <c r="Q38" s="208">
        <f t="shared" si="4"/>
        <v>64.238416347381872</v>
      </c>
      <c r="R38" s="209">
        <f t="shared" si="5"/>
        <v>580300</v>
      </c>
      <c r="S38" s="209">
        <f t="shared" si="5"/>
        <v>454628.04</v>
      </c>
      <c r="T38" s="210">
        <f t="shared" si="6"/>
        <v>78.343622264346024</v>
      </c>
    </row>
    <row r="39" spans="1:20" ht="15.75" x14ac:dyDescent="0.25">
      <c r="A39" s="204">
        <v>30</v>
      </c>
      <c r="B39" s="205" t="s">
        <v>256</v>
      </c>
      <c r="C39" s="206">
        <v>378100</v>
      </c>
      <c r="D39" s="206">
        <v>283059.59000000003</v>
      </c>
      <c r="E39" s="207">
        <f t="shared" si="0"/>
        <v>74.863684210526316</v>
      </c>
      <c r="F39" s="206">
        <f t="shared" si="1"/>
        <v>184300</v>
      </c>
      <c r="G39" s="206">
        <v>145859.91999999998</v>
      </c>
      <c r="H39" s="207">
        <f t="shared" si="2"/>
        <v>79.142658708627224</v>
      </c>
      <c r="I39" s="206">
        <v>12400</v>
      </c>
      <c r="J39" s="206">
        <v>12637.69</v>
      </c>
      <c r="K39" s="207">
        <f t="shared" si="9"/>
        <v>101.91685483870968</v>
      </c>
      <c r="L39" s="206">
        <v>196700</v>
      </c>
      <c r="M39" s="206">
        <v>158780.84</v>
      </c>
      <c r="N39" s="207">
        <f t="shared" si="3"/>
        <v>80.722338586680223</v>
      </c>
      <c r="O39" s="206">
        <v>13700</v>
      </c>
      <c r="P39" s="206">
        <v>13636.68</v>
      </c>
      <c r="Q39" s="208">
        <f t="shared" si="4"/>
        <v>99.537810218978109</v>
      </c>
      <c r="R39" s="209">
        <f t="shared" si="5"/>
        <v>588500</v>
      </c>
      <c r="S39" s="209">
        <f t="shared" si="5"/>
        <v>455477.11000000004</v>
      </c>
      <c r="T39" s="210">
        <f t="shared" si="6"/>
        <v>77.396280373831786</v>
      </c>
    </row>
    <row r="40" spans="1:20" ht="15.75" x14ac:dyDescent="0.25">
      <c r="A40" s="204">
        <v>31</v>
      </c>
      <c r="B40" s="205" t="s">
        <v>257</v>
      </c>
      <c r="C40" s="206">
        <v>272955.27999999997</v>
      </c>
      <c r="D40" s="206">
        <v>205594.55</v>
      </c>
      <c r="E40" s="207">
        <f t="shared" si="0"/>
        <v>75.321697385740265</v>
      </c>
      <c r="F40" s="206">
        <f t="shared" si="1"/>
        <v>349638</v>
      </c>
      <c r="G40" s="206">
        <v>296377.02999999997</v>
      </c>
      <c r="H40" s="207">
        <f t="shared" si="2"/>
        <v>84.766824544242894</v>
      </c>
      <c r="I40" s="206">
        <v>26800</v>
      </c>
      <c r="J40" s="206">
        <v>38247.57</v>
      </c>
      <c r="K40" s="207">
        <f t="shared" si="9"/>
        <v>142.71481343283583</v>
      </c>
      <c r="L40" s="206">
        <v>376438</v>
      </c>
      <c r="M40" s="206">
        <v>336124.67</v>
      </c>
      <c r="N40" s="207">
        <f t="shared" si="3"/>
        <v>89.290844707494983</v>
      </c>
      <c r="O40" s="206">
        <v>15469.07</v>
      </c>
      <c r="P40" s="206">
        <v>16893.45</v>
      </c>
      <c r="Q40" s="208">
        <f t="shared" si="4"/>
        <v>109.20792264822644</v>
      </c>
      <c r="R40" s="209">
        <f t="shared" si="5"/>
        <v>664862.35</v>
      </c>
      <c r="S40" s="209">
        <f t="shared" si="5"/>
        <v>558612.66999999993</v>
      </c>
      <c r="T40" s="210">
        <f t="shared" si="6"/>
        <v>84.019296625835395</v>
      </c>
    </row>
    <row r="41" spans="1:20" ht="15.75" x14ac:dyDescent="0.25">
      <c r="A41" s="204">
        <v>32</v>
      </c>
      <c r="B41" s="205" t="s">
        <v>119</v>
      </c>
      <c r="C41" s="206">
        <v>177900</v>
      </c>
      <c r="D41" s="206">
        <v>145920.47</v>
      </c>
      <c r="E41" s="207">
        <f t="shared" si="0"/>
        <v>82.023872962338388</v>
      </c>
      <c r="F41" s="206">
        <f t="shared" si="1"/>
        <v>47550</v>
      </c>
      <c r="G41" s="206">
        <v>46134.14</v>
      </c>
      <c r="H41" s="207">
        <f t="shared" si="2"/>
        <v>97.022376445846476</v>
      </c>
      <c r="I41" s="206">
        <v>150</v>
      </c>
      <c r="J41" s="206">
        <v>1945.65</v>
      </c>
      <c r="K41" s="207">
        <f t="shared" si="9"/>
        <v>1297.1000000000001</v>
      </c>
      <c r="L41" s="206">
        <v>47700</v>
      </c>
      <c r="M41" s="206">
        <v>48194.97</v>
      </c>
      <c r="N41" s="207">
        <f t="shared" si="3"/>
        <v>101.03767295597484</v>
      </c>
      <c r="O41" s="206">
        <v>18115</v>
      </c>
      <c r="P41" s="206">
        <v>8759.6</v>
      </c>
      <c r="Q41" s="208">
        <f t="shared" si="4"/>
        <v>48.355506486337291</v>
      </c>
      <c r="R41" s="209">
        <f t="shared" si="5"/>
        <v>243715</v>
      </c>
      <c r="S41" s="209">
        <f t="shared" si="5"/>
        <v>202875.04</v>
      </c>
      <c r="T41" s="210">
        <f t="shared" si="6"/>
        <v>83.242738444494591</v>
      </c>
    </row>
    <row r="42" spans="1:20" ht="15.75" x14ac:dyDescent="0.25">
      <c r="A42" s="204">
        <v>33</v>
      </c>
      <c r="B42" s="205" t="s">
        <v>258</v>
      </c>
      <c r="C42" s="206">
        <v>197000</v>
      </c>
      <c r="D42" s="206">
        <v>118410.27</v>
      </c>
      <c r="E42" s="207">
        <f t="shared" si="0"/>
        <v>60.106736040609142</v>
      </c>
      <c r="F42" s="206">
        <f t="shared" si="1"/>
        <v>48150</v>
      </c>
      <c r="G42" s="206">
        <v>38502.94</v>
      </c>
      <c r="H42" s="207">
        <f t="shared" si="2"/>
        <v>79.96456905503635</v>
      </c>
      <c r="I42" s="206">
        <v>600</v>
      </c>
      <c r="J42" s="206">
        <v>102.26</v>
      </c>
      <c r="K42" s="207">
        <f t="shared" si="9"/>
        <v>17.043333333333333</v>
      </c>
      <c r="L42" s="206">
        <v>48750</v>
      </c>
      <c r="M42" s="206">
        <v>38789.53</v>
      </c>
      <c r="N42" s="207">
        <f t="shared" si="3"/>
        <v>79.568266666666659</v>
      </c>
      <c r="O42" s="206">
        <v>3749.99</v>
      </c>
      <c r="P42" s="206">
        <v>3014.25</v>
      </c>
      <c r="Q42" s="208">
        <f t="shared" si="4"/>
        <v>80.380214347238265</v>
      </c>
      <c r="R42" s="209">
        <f t="shared" si="5"/>
        <v>249499.99</v>
      </c>
      <c r="S42" s="209">
        <f t="shared" si="5"/>
        <v>160214.04999999999</v>
      </c>
      <c r="T42" s="210">
        <f t="shared" si="6"/>
        <v>64.214050669901837</v>
      </c>
    </row>
    <row r="43" spans="1:20" ht="15.75" x14ac:dyDescent="0.25">
      <c r="A43" s="204">
        <v>34</v>
      </c>
      <c r="B43" s="205" t="s">
        <v>259</v>
      </c>
      <c r="C43" s="206">
        <v>130180</v>
      </c>
      <c r="D43" s="206">
        <v>77073.27</v>
      </c>
      <c r="E43" s="207">
        <f t="shared" si="0"/>
        <v>59.205154401597795</v>
      </c>
      <c r="F43" s="206">
        <f t="shared" si="1"/>
        <v>210740</v>
      </c>
      <c r="G43" s="206">
        <v>139745.78999999998</v>
      </c>
      <c r="H43" s="207">
        <f t="shared" si="2"/>
        <v>66.311943627218355</v>
      </c>
      <c r="I43" s="206">
        <v>13500</v>
      </c>
      <c r="J43" s="206">
        <v>1837.25</v>
      </c>
      <c r="K43" s="207">
        <f t="shared" si="9"/>
        <v>13.609259259259259</v>
      </c>
      <c r="L43" s="206">
        <v>224240</v>
      </c>
      <c r="M43" s="206">
        <v>142534.31</v>
      </c>
      <c r="N43" s="207">
        <f t="shared" si="3"/>
        <v>63.563284873349978</v>
      </c>
      <c r="O43" s="206">
        <v>38893</v>
      </c>
      <c r="P43" s="206">
        <v>11806.55</v>
      </c>
      <c r="Q43" s="208">
        <f t="shared" si="4"/>
        <v>30.356490885249272</v>
      </c>
      <c r="R43" s="209">
        <f t="shared" si="5"/>
        <v>393313</v>
      </c>
      <c r="S43" s="209">
        <f t="shared" si="5"/>
        <v>231414.13</v>
      </c>
      <c r="T43" s="210">
        <f t="shared" si="6"/>
        <v>58.837142428549271</v>
      </c>
    </row>
    <row r="44" spans="1:20" ht="15.75" x14ac:dyDescent="0.25">
      <c r="A44" s="204">
        <v>35</v>
      </c>
      <c r="B44" s="205" t="s">
        <v>122</v>
      </c>
      <c r="C44" s="206">
        <v>57903</v>
      </c>
      <c r="D44" s="206">
        <v>37399.56</v>
      </c>
      <c r="E44" s="207">
        <f t="shared" si="0"/>
        <v>64.590021242422665</v>
      </c>
      <c r="F44" s="206">
        <f t="shared" si="1"/>
        <v>12140.67</v>
      </c>
      <c r="G44" s="206">
        <v>9341.3700000000008</v>
      </c>
      <c r="H44" s="207">
        <f t="shared" si="2"/>
        <v>76.942788165727265</v>
      </c>
      <c r="I44" s="206">
        <v>479.14</v>
      </c>
      <c r="J44" s="206">
        <v>64.7</v>
      </c>
      <c r="K44" s="207">
        <f t="shared" si="9"/>
        <v>13.503360187001714</v>
      </c>
      <c r="L44" s="206">
        <v>12619.81</v>
      </c>
      <c r="M44" s="206">
        <v>9481.42</v>
      </c>
      <c r="N44" s="207">
        <f t="shared" si="3"/>
        <v>75.131242070997899</v>
      </c>
      <c r="O44" s="206">
        <v>2500</v>
      </c>
      <c r="P44" s="206">
        <v>1998.51</v>
      </c>
      <c r="Q44" s="208">
        <f t="shared" si="4"/>
        <v>79.940399999999997</v>
      </c>
      <c r="R44" s="209">
        <f t="shared" si="5"/>
        <v>73022.81</v>
      </c>
      <c r="S44" s="209">
        <f t="shared" si="5"/>
        <v>48879.49</v>
      </c>
      <c r="T44" s="210">
        <f t="shared" si="6"/>
        <v>66.937289868741018</v>
      </c>
    </row>
    <row r="45" spans="1:20" ht="30" x14ac:dyDescent="0.25">
      <c r="A45" s="204">
        <v>36</v>
      </c>
      <c r="B45" s="205" t="s">
        <v>260</v>
      </c>
      <c r="C45" s="206">
        <v>316700</v>
      </c>
      <c r="D45" s="206">
        <v>201227.51999999999</v>
      </c>
      <c r="E45" s="207">
        <f t="shared" si="0"/>
        <v>63.538844332175557</v>
      </c>
      <c r="F45" s="206">
        <f t="shared" si="1"/>
        <v>121200</v>
      </c>
      <c r="G45" s="206">
        <v>98294.91</v>
      </c>
      <c r="H45" s="207">
        <f t="shared" si="2"/>
        <v>81.101410891089117</v>
      </c>
      <c r="I45" s="206">
        <v>1500</v>
      </c>
      <c r="J45" s="206">
        <v>412.35</v>
      </c>
      <c r="K45" s="207">
        <f t="shared" si="9"/>
        <v>27.490000000000002</v>
      </c>
      <c r="L45" s="206">
        <v>122700</v>
      </c>
      <c r="M45" s="206">
        <v>98950.27</v>
      </c>
      <c r="N45" s="207">
        <f t="shared" si="3"/>
        <v>80.64406682966586</v>
      </c>
      <c r="O45" s="206">
        <v>6900</v>
      </c>
      <c r="P45" s="206">
        <v>5068.93</v>
      </c>
      <c r="Q45" s="208">
        <f t="shared" si="4"/>
        <v>73.462753623188405</v>
      </c>
      <c r="R45" s="209">
        <f t="shared" si="5"/>
        <v>446300</v>
      </c>
      <c r="S45" s="209">
        <f t="shared" si="5"/>
        <v>305246.71999999997</v>
      </c>
      <c r="T45" s="210">
        <f t="shared" si="6"/>
        <v>68.394963029352454</v>
      </c>
    </row>
    <row r="46" spans="1:20" ht="15.75" x14ac:dyDescent="0.25">
      <c r="A46" s="204">
        <v>37</v>
      </c>
      <c r="B46" s="205" t="s">
        <v>261</v>
      </c>
      <c r="C46" s="206">
        <v>948182.79999999993</v>
      </c>
      <c r="D46" s="206">
        <v>705875.49</v>
      </c>
      <c r="E46" s="207">
        <f t="shared" si="0"/>
        <v>74.445084850727099</v>
      </c>
      <c r="F46" s="206">
        <f t="shared" si="1"/>
        <v>350298.33</v>
      </c>
      <c r="G46" s="206">
        <v>350769.94</v>
      </c>
      <c r="H46" s="207">
        <f t="shared" si="2"/>
        <v>100.13463095870311</v>
      </c>
      <c r="I46" s="206">
        <v>50520.26</v>
      </c>
      <c r="J46" s="206">
        <v>20351.310000000001</v>
      </c>
      <c r="K46" s="207">
        <f t="shared" si="9"/>
        <v>40.283462515830287</v>
      </c>
      <c r="L46" s="206">
        <v>400818.59</v>
      </c>
      <c r="M46" s="206">
        <v>375162.21</v>
      </c>
      <c r="N46" s="207">
        <f t="shared" si="3"/>
        <v>93.599004477312292</v>
      </c>
      <c r="O46" s="206">
        <v>35012.639999999999</v>
      </c>
      <c r="P46" s="206">
        <v>27346.89</v>
      </c>
      <c r="Q46" s="208">
        <f t="shared" si="4"/>
        <v>78.105764089768726</v>
      </c>
      <c r="R46" s="209">
        <f t="shared" si="5"/>
        <v>1384014.0299999998</v>
      </c>
      <c r="S46" s="209">
        <f t="shared" si="5"/>
        <v>1108384.5899999999</v>
      </c>
      <c r="T46" s="210">
        <f t="shared" si="6"/>
        <v>80.084779920908758</v>
      </c>
    </row>
    <row r="47" spans="1:20" ht="15.75" x14ac:dyDescent="0.25">
      <c r="A47" s="204">
        <v>38</v>
      </c>
      <c r="B47" s="205" t="s">
        <v>262</v>
      </c>
      <c r="C47" s="206">
        <v>133914</v>
      </c>
      <c r="D47" s="206">
        <v>87464.89</v>
      </c>
      <c r="E47" s="207">
        <f t="shared" si="0"/>
        <v>65.314224054243766</v>
      </c>
      <c r="F47" s="206">
        <f t="shared" si="1"/>
        <v>122959</v>
      </c>
      <c r="G47" s="206">
        <v>122162.4</v>
      </c>
      <c r="H47" s="207">
        <f t="shared" si="2"/>
        <v>99.35214177083418</v>
      </c>
      <c r="I47" s="206">
        <v>1891</v>
      </c>
      <c r="J47" s="206">
        <v>3272.05</v>
      </c>
      <c r="K47" s="207">
        <f t="shared" si="9"/>
        <v>173.03278688524591</v>
      </c>
      <c r="L47" s="206">
        <v>124850</v>
      </c>
      <c r="M47" s="206">
        <v>125985.82</v>
      </c>
      <c r="N47" s="207">
        <f t="shared" si="3"/>
        <v>100.9097476972367</v>
      </c>
      <c r="O47" s="206">
        <v>27721</v>
      </c>
      <c r="P47" s="206">
        <v>7740.49</v>
      </c>
      <c r="Q47" s="208">
        <f t="shared" si="4"/>
        <v>27.92283828144728</v>
      </c>
      <c r="R47" s="209">
        <f t="shared" si="5"/>
        <v>286485</v>
      </c>
      <c r="S47" s="209">
        <f t="shared" si="5"/>
        <v>221191.2</v>
      </c>
      <c r="T47" s="210">
        <f t="shared" si="6"/>
        <v>77.208649667521868</v>
      </c>
    </row>
    <row r="48" spans="1:20" ht="30" x14ac:dyDescent="0.25">
      <c r="A48" s="204">
        <v>39</v>
      </c>
      <c r="B48" s="205" t="s">
        <v>263</v>
      </c>
      <c r="C48" s="206">
        <v>1353800</v>
      </c>
      <c r="D48" s="206">
        <v>1079101.51</v>
      </c>
      <c r="E48" s="207">
        <f t="shared" si="0"/>
        <v>79.709078889053032</v>
      </c>
      <c r="F48" s="206">
        <f t="shared" si="1"/>
        <v>625500</v>
      </c>
      <c r="G48" s="206">
        <v>486151.12</v>
      </c>
      <c r="H48" s="207">
        <f t="shared" si="2"/>
        <v>77.722001598721022</v>
      </c>
      <c r="I48" s="206">
        <v>88300</v>
      </c>
      <c r="J48" s="206">
        <v>41070.629999999997</v>
      </c>
      <c r="K48" s="207">
        <f t="shared" si="9"/>
        <v>46.512604756511891</v>
      </c>
      <c r="L48" s="206">
        <v>713800</v>
      </c>
      <c r="M48" s="206">
        <v>534078.39</v>
      </c>
      <c r="N48" s="207">
        <f t="shared" si="3"/>
        <v>74.82185346035304</v>
      </c>
      <c r="O48" s="206">
        <v>28400</v>
      </c>
      <c r="P48" s="206">
        <v>37588.949999999997</v>
      </c>
      <c r="Q48" s="208">
        <f t="shared" si="4"/>
        <v>132.35545774647886</v>
      </c>
      <c r="R48" s="209">
        <f t="shared" si="5"/>
        <v>2096000</v>
      </c>
      <c r="S48" s="209">
        <f t="shared" si="5"/>
        <v>1650768.8499999999</v>
      </c>
      <c r="T48" s="210">
        <f t="shared" si="6"/>
        <v>78.758055820610679</v>
      </c>
    </row>
    <row r="49" spans="1:20" ht="15.75" x14ac:dyDescent="0.25">
      <c r="A49" s="204">
        <v>40</v>
      </c>
      <c r="B49" s="205" t="s">
        <v>264</v>
      </c>
      <c r="C49" s="206">
        <v>553800</v>
      </c>
      <c r="D49" s="206">
        <v>378992.45</v>
      </c>
      <c r="E49" s="207">
        <f t="shared" si="0"/>
        <v>68.434895269050202</v>
      </c>
      <c r="F49" s="206">
        <f t="shared" si="1"/>
        <v>166500</v>
      </c>
      <c r="G49" s="206">
        <v>123581.75999999999</v>
      </c>
      <c r="H49" s="207">
        <f t="shared" si="2"/>
        <v>74.223279279279282</v>
      </c>
      <c r="I49" s="206">
        <v>4200</v>
      </c>
      <c r="J49" s="206">
        <v>1269.55</v>
      </c>
      <c r="K49" s="207">
        <f t="shared" si="9"/>
        <v>30.227380952380951</v>
      </c>
      <c r="L49" s="206">
        <v>170700</v>
      </c>
      <c r="M49" s="206">
        <v>125281.55</v>
      </c>
      <c r="N49" s="207">
        <f t="shared" si="3"/>
        <v>73.392823667252486</v>
      </c>
      <c r="O49" s="206">
        <v>27900</v>
      </c>
      <c r="P49" s="206">
        <v>11751.63</v>
      </c>
      <c r="Q49" s="208">
        <f t="shared" si="4"/>
        <v>42.120537634408599</v>
      </c>
      <c r="R49" s="209">
        <f t="shared" si="5"/>
        <v>752400</v>
      </c>
      <c r="S49" s="209">
        <f t="shared" si="5"/>
        <v>516025.63</v>
      </c>
      <c r="T49" s="210">
        <f t="shared" si="6"/>
        <v>68.583948697501327</v>
      </c>
    </row>
    <row r="50" spans="1:20" ht="15.75" customHeight="1" x14ac:dyDescent="0.25">
      <c r="A50" s="204">
        <v>41</v>
      </c>
      <c r="B50" s="205" t="s">
        <v>265</v>
      </c>
      <c r="C50" s="206">
        <v>252520</v>
      </c>
      <c r="D50" s="206">
        <v>166978.9</v>
      </c>
      <c r="E50" s="207">
        <f t="shared" si="0"/>
        <v>66.125019800411849</v>
      </c>
      <c r="F50" s="206">
        <f t="shared" si="1"/>
        <v>860032</v>
      </c>
      <c r="G50" s="206">
        <v>820450.76</v>
      </c>
      <c r="H50" s="207">
        <f t="shared" si="2"/>
        <v>95.397701480875128</v>
      </c>
      <c r="I50" s="206">
        <v>257140</v>
      </c>
      <c r="J50" s="206">
        <v>220093.04</v>
      </c>
      <c r="K50" s="207">
        <f t="shared" si="9"/>
        <v>85.592688807653417</v>
      </c>
      <c r="L50" s="206">
        <v>1117172</v>
      </c>
      <c r="M50" s="206">
        <v>1043618.92</v>
      </c>
      <c r="N50" s="207">
        <f t="shared" si="3"/>
        <v>93.416136458844306</v>
      </c>
      <c r="O50" s="206">
        <v>42843</v>
      </c>
      <c r="P50" s="206">
        <v>44414.14</v>
      </c>
      <c r="Q50" s="208">
        <f t="shared" si="4"/>
        <v>103.66720351049179</v>
      </c>
      <c r="R50" s="209">
        <f t="shared" si="5"/>
        <v>1412535</v>
      </c>
      <c r="S50" s="209">
        <f t="shared" si="5"/>
        <v>1255011.96</v>
      </c>
      <c r="T50" s="210">
        <f t="shared" si="6"/>
        <v>88.848202699402137</v>
      </c>
    </row>
    <row r="51" spans="1:20" ht="15" customHeight="1" x14ac:dyDescent="0.25">
      <c r="A51" s="169" t="s">
        <v>72</v>
      </c>
      <c r="B51" s="169"/>
      <c r="C51" s="211">
        <f>SUM(C10:C50)</f>
        <v>18251328.57</v>
      </c>
      <c r="D51" s="211">
        <f>SUM(D10:D50)</f>
        <v>13603285.720000001</v>
      </c>
      <c r="E51" s="212">
        <f t="shared" si="0"/>
        <v>74.533126001358269</v>
      </c>
      <c r="F51" s="211">
        <f>SUM(F10:F50)</f>
        <v>16624279.870000001</v>
      </c>
      <c r="G51" s="211">
        <f>SUM(G10:G50)</f>
        <v>14998500.899999997</v>
      </c>
      <c r="H51" s="212">
        <f t="shared" si="2"/>
        <v>90.220454764276028</v>
      </c>
      <c r="I51" s="211">
        <f>SUM(I10:I50)</f>
        <v>4023037.96</v>
      </c>
      <c r="J51" s="211">
        <f>SUM(J10:J50)</f>
        <v>2741134.5699999994</v>
      </c>
      <c r="K51" s="212">
        <f t="shared" si="9"/>
        <v>68.135936007921714</v>
      </c>
      <c r="L51" s="211">
        <f>SUM(L10:L50)</f>
        <v>20647317.829999998</v>
      </c>
      <c r="M51" s="211">
        <f>SUM(M10:M50)</f>
        <v>17836124.790000003</v>
      </c>
      <c r="N51" s="212">
        <f t="shared" si="3"/>
        <v>86.38470593059111</v>
      </c>
      <c r="O51" s="211">
        <f>SUM(O10:O50)</f>
        <v>1501576.1300000001</v>
      </c>
      <c r="P51" s="211">
        <f>SUM(P10:P50)</f>
        <v>1082411.7899999998</v>
      </c>
      <c r="Q51" s="213">
        <f t="shared" si="4"/>
        <v>72.085042401413219</v>
      </c>
      <c r="R51" s="211">
        <f>SUM(R10:R50)</f>
        <v>40400222.530000001</v>
      </c>
      <c r="S51" s="211">
        <f>SUM(S10:S50)</f>
        <v>32521822.299999997</v>
      </c>
      <c r="T51" s="214">
        <f t="shared" si="6"/>
        <v>80.499116745830449</v>
      </c>
    </row>
  </sheetData>
  <mergeCells count="23">
    <mergeCell ref="A1:T1"/>
    <mergeCell ref="A2:T2"/>
    <mergeCell ref="A3:T3"/>
    <mergeCell ref="A4:T4"/>
    <mergeCell ref="A5:N5"/>
    <mergeCell ref="O5:Q5"/>
    <mergeCell ref="R5:T5"/>
    <mergeCell ref="O6:Q7"/>
    <mergeCell ref="R6:T7"/>
    <mergeCell ref="F7:H7"/>
    <mergeCell ref="I7:K7"/>
    <mergeCell ref="L7:N7"/>
    <mergeCell ref="A51:B51"/>
    <mergeCell ref="A6:A9"/>
    <mergeCell ref="B6:B9"/>
    <mergeCell ref="C6:E7"/>
    <mergeCell ref="F6:N6"/>
    <mergeCell ref="D8:E8"/>
    <mergeCell ref="G8:H8"/>
    <mergeCell ref="J8:K8"/>
    <mergeCell ref="M8:N8"/>
    <mergeCell ref="P8:Q8"/>
    <mergeCell ref="S8:T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7409-3DA2-432A-B8CE-A3BD7C315C60}">
  <dimension ref="A1:P50"/>
  <sheetViews>
    <sheetView topLeftCell="A18" workbookViewId="0">
      <selection activeCell="X40" sqref="X40"/>
    </sheetView>
  </sheetViews>
  <sheetFormatPr defaultRowHeight="15" x14ac:dyDescent="0.25"/>
  <cols>
    <col min="2" max="2" width="20" customWidth="1"/>
    <col min="3" max="3" width="10.28515625" bestFit="1" customWidth="1"/>
    <col min="4" max="4" width="11.5703125" bestFit="1" customWidth="1"/>
    <col min="5" max="5" width="9" bestFit="1" customWidth="1"/>
    <col min="6" max="6" width="11.5703125" bestFit="1" customWidth="1"/>
    <col min="7" max="7" width="7.7109375" bestFit="1" customWidth="1"/>
    <col min="8" max="8" width="10.28515625" bestFit="1" customWidth="1"/>
    <col min="9" max="9" width="9" bestFit="1" customWidth="1"/>
    <col min="10" max="10" width="11.5703125" bestFit="1" customWidth="1"/>
    <col min="11" max="11" width="9" bestFit="1" customWidth="1"/>
    <col min="12" max="13" width="10.28515625" bestFit="1" customWidth="1"/>
    <col min="14" max="14" width="11.5703125" bestFit="1" customWidth="1"/>
    <col min="15" max="16" width="10.28515625" bestFit="1" customWidth="1"/>
  </cols>
  <sheetData>
    <row r="1" spans="1:16" ht="15" customHeight="1" x14ac:dyDescent="0.2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6" ht="15" customHeight="1" x14ac:dyDescent="0.25">
      <c r="A2" s="216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6" ht="15" customHeight="1" x14ac:dyDescent="0.25">
      <c r="A3" s="217" t="s">
        <v>227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</row>
    <row r="4" spans="1:16" ht="15" customHeight="1" x14ac:dyDescent="0.25">
      <c r="A4" s="216" t="s">
        <v>275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</row>
    <row r="5" spans="1:16" ht="15" customHeight="1" x14ac:dyDescent="0.25">
      <c r="A5" s="218"/>
      <c r="B5" s="219"/>
      <c r="C5" s="219"/>
      <c r="D5" s="219"/>
      <c r="E5" s="219"/>
      <c r="F5" s="219"/>
      <c r="G5" s="219"/>
      <c r="H5" s="219"/>
      <c r="I5" s="219"/>
      <c r="J5" s="217" t="s">
        <v>228</v>
      </c>
      <c r="K5" s="217"/>
      <c r="L5" s="217"/>
      <c r="M5" s="220" t="s">
        <v>268</v>
      </c>
      <c r="N5" s="220"/>
      <c r="O5" s="220"/>
      <c r="P5" s="220"/>
    </row>
    <row r="6" spans="1:16" ht="15" customHeight="1" x14ac:dyDescent="0.25">
      <c r="A6" s="169" t="s">
        <v>4</v>
      </c>
      <c r="B6" s="221" t="s">
        <v>86</v>
      </c>
      <c r="C6" s="221" t="s">
        <v>207</v>
      </c>
      <c r="D6" s="221"/>
      <c r="E6" s="221" t="s">
        <v>183</v>
      </c>
      <c r="F6" s="221"/>
      <c r="G6" s="221"/>
      <c r="H6" s="221"/>
      <c r="I6" s="221"/>
      <c r="J6" s="221"/>
      <c r="K6" s="221" t="s">
        <v>266</v>
      </c>
      <c r="L6" s="221"/>
      <c r="M6" s="221" t="s">
        <v>209</v>
      </c>
      <c r="N6" s="221"/>
      <c r="O6" s="221" t="s">
        <v>267</v>
      </c>
      <c r="P6" s="221"/>
    </row>
    <row r="7" spans="1:16" ht="15" customHeight="1" x14ac:dyDescent="0.25">
      <c r="A7" s="169"/>
      <c r="B7" s="221"/>
      <c r="C7" s="221"/>
      <c r="D7" s="221"/>
      <c r="E7" s="221" t="s">
        <v>231</v>
      </c>
      <c r="F7" s="221"/>
      <c r="G7" s="221" t="s">
        <v>187</v>
      </c>
      <c r="H7" s="221"/>
      <c r="I7" s="221" t="s">
        <v>166</v>
      </c>
      <c r="J7" s="221"/>
      <c r="K7" s="221"/>
      <c r="L7" s="221"/>
      <c r="M7" s="221"/>
      <c r="N7" s="221"/>
      <c r="O7" s="221"/>
      <c r="P7" s="221"/>
    </row>
    <row r="8" spans="1:16" ht="15.75" x14ac:dyDescent="0.25">
      <c r="A8" s="169"/>
      <c r="B8" s="221"/>
      <c r="C8" s="222" t="s">
        <v>138</v>
      </c>
      <c r="D8" s="222" t="s">
        <v>139</v>
      </c>
      <c r="E8" s="222" t="s">
        <v>138</v>
      </c>
      <c r="F8" s="222" t="s">
        <v>139</v>
      </c>
      <c r="G8" s="222" t="s">
        <v>138</v>
      </c>
      <c r="H8" s="222" t="s">
        <v>139</v>
      </c>
      <c r="I8" s="222" t="s">
        <v>138</v>
      </c>
      <c r="J8" s="222" t="s">
        <v>139</v>
      </c>
      <c r="K8" s="222" t="s">
        <v>138</v>
      </c>
      <c r="L8" s="222" t="s">
        <v>139</v>
      </c>
      <c r="M8" s="222" t="s">
        <v>138</v>
      </c>
      <c r="N8" s="222" t="s">
        <v>139</v>
      </c>
      <c r="O8" s="222" t="s">
        <v>138</v>
      </c>
      <c r="P8" s="223" t="s">
        <v>139</v>
      </c>
    </row>
    <row r="9" spans="1:16" x14ac:dyDescent="0.25">
      <c r="A9" s="224">
        <v>1</v>
      </c>
      <c r="B9" s="225" t="s">
        <v>87</v>
      </c>
      <c r="C9" s="226">
        <f>'[3]District AGRI'!O10</f>
        <v>236959</v>
      </c>
      <c r="D9" s="226">
        <f>'[3]District AGRI'!P10</f>
        <v>427517</v>
      </c>
      <c r="E9" s="226">
        <f>I9-G9</f>
        <v>29672</v>
      </c>
      <c r="F9" s="226">
        <f>J9-H9</f>
        <v>663401</v>
      </c>
      <c r="G9" s="226">
        <f>'[3]District MSME'!I9+'[3]District MSME'!G9</f>
        <v>1581</v>
      </c>
      <c r="H9" s="226">
        <f>'[3]District MSME'!J9+'[3]District MSME'!H9</f>
        <v>98196</v>
      </c>
      <c r="I9" s="226">
        <f>'[3]District MSME'!K9</f>
        <v>31253</v>
      </c>
      <c r="J9" s="226">
        <f>'[3]District MSME'!L9</f>
        <v>761597</v>
      </c>
      <c r="K9" s="226">
        <f>'[3]District OPS'!O9</f>
        <v>15654</v>
      </c>
      <c r="L9" s="226">
        <f>'[3]District OPS'!P9</f>
        <v>37574</v>
      </c>
      <c r="M9" s="227">
        <f>C9+I9+K9</f>
        <v>283866</v>
      </c>
      <c r="N9" s="227">
        <f>D9+J9+L9</f>
        <v>1226688</v>
      </c>
      <c r="O9" s="228">
        <f>'[3]District OPS'!Q9</f>
        <v>197901</v>
      </c>
      <c r="P9" s="229">
        <f>'[3]District OPS'!R9</f>
        <v>334391</v>
      </c>
    </row>
    <row r="10" spans="1:16" x14ac:dyDescent="0.25">
      <c r="A10" s="224">
        <v>2</v>
      </c>
      <c r="B10" s="225" t="s">
        <v>88</v>
      </c>
      <c r="C10" s="226">
        <f>'[3]District AGRI'!O11</f>
        <v>171268</v>
      </c>
      <c r="D10" s="226">
        <f>'[3]District AGRI'!P11</f>
        <v>293162</v>
      </c>
      <c r="E10" s="226">
        <f t="shared" ref="E10:F36" si="0">I10-G10</f>
        <v>23357</v>
      </c>
      <c r="F10" s="226">
        <f t="shared" si="0"/>
        <v>315157</v>
      </c>
      <c r="G10" s="226">
        <f>'[3]District MSME'!I10+'[3]District MSME'!G10</f>
        <v>726</v>
      </c>
      <c r="H10" s="226">
        <f>'[3]District MSME'!J10+'[3]District MSME'!H10</f>
        <v>46957</v>
      </c>
      <c r="I10" s="226">
        <f>'[3]District MSME'!K10</f>
        <v>24083</v>
      </c>
      <c r="J10" s="226">
        <f>'[3]District MSME'!L10</f>
        <v>362114</v>
      </c>
      <c r="K10" s="226">
        <f>'[3]District OPS'!O10</f>
        <v>9459</v>
      </c>
      <c r="L10" s="226">
        <f>'[3]District OPS'!P10</f>
        <v>30198</v>
      </c>
      <c r="M10" s="227">
        <f t="shared" ref="M10:N36" si="1">C10+I10+K10</f>
        <v>204810</v>
      </c>
      <c r="N10" s="227">
        <f t="shared" si="1"/>
        <v>685474</v>
      </c>
      <c r="O10" s="228">
        <f>'[3]District OPS'!Q10</f>
        <v>152707</v>
      </c>
      <c r="P10" s="229">
        <f>'[3]District OPS'!R10</f>
        <v>248603</v>
      </c>
    </row>
    <row r="11" spans="1:16" x14ac:dyDescent="0.25">
      <c r="A11" s="224">
        <v>3</v>
      </c>
      <c r="B11" s="225" t="s">
        <v>89</v>
      </c>
      <c r="C11" s="226">
        <f>'[3]District AGRI'!O12</f>
        <v>165536</v>
      </c>
      <c r="D11" s="226">
        <f>'[3]District AGRI'!P12</f>
        <v>117203</v>
      </c>
      <c r="E11" s="226">
        <f t="shared" si="0"/>
        <v>9896</v>
      </c>
      <c r="F11" s="226">
        <f t="shared" si="0"/>
        <v>230524</v>
      </c>
      <c r="G11" s="226">
        <f>'[3]District MSME'!I11+'[3]District MSME'!G11</f>
        <v>350</v>
      </c>
      <c r="H11" s="226">
        <f>'[3]District MSME'!J11+'[3]District MSME'!H11</f>
        <v>31444</v>
      </c>
      <c r="I11" s="226">
        <f>'[3]District MSME'!K11</f>
        <v>10246</v>
      </c>
      <c r="J11" s="226">
        <f>'[3]District MSME'!L11</f>
        <v>261968</v>
      </c>
      <c r="K11" s="226">
        <f>'[3]District OPS'!O11</f>
        <v>1715</v>
      </c>
      <c r="L11" s="226">
        <f>'[3]District OPS'!P11</f>
        <v>7151</v>
      </c>
      <c r="M11" s="227">
        <f t="shared" si="1"/>
        <v>177497</v>
      </c>
      <c r="N11" s="227">
        <f t="shared" si="1"/>
        <v>386322</v>
      </c>
      <c r="O11" s="228">
        <f>'[3]District OPS'!Q11</f>
        <v>69370</v>
      </c>
      <c r="P11" s="229">
        <f>'[3]District OPS'!R11</f>
        <v>109702</v>
      </c>
    </row>
    <row r="12" spans="1:16" x14ac:dyDescent="0.25">
      <c r="A12" s="224">
        <v>4</v>
      </c>
      <c r="B12" s="225" t="s">
        <v>90</v>
      </c>
      <c r="C12" s="226">
        <f>'[3]District AGRI'!O13</f>
        <v>140139</v>
      </c>
      <c r="D12" s="226">
        <f>'[3]District AGRI'!P13</f>
        <v>139671</v>
      </c>
      <c r="E12" s="226">
        <f t="shared" si="0"/>
        <v>14164</v>
      </c>
      <c r="F12" s="226">
        <f t="shared" si="0"/>
        <v>90859</v>
      </c>
      <c r="G12" s="226">
        <f>'[3]District MSME'!I12+'[3]District MSME'!G12</f>
        <v>301</v>
      </c>
      <c r="H12" s="226">
        <f>'[3]District MSME'!J12+'[3]District MSME'!H12</f>
        <v>4510</v>
      </c>
      <c r="I12" s="226">
        <f>'[3]District MSME'!K12</f>
        <v>14465</v>
      </c>
      <c r="J12" s="226">
        <f>'[3]District MSME'!L12</f>
        <v>95369</v>
      </c>
      <c r="K12" s="226">
        <f>'[3]District OPS'!O12</f>
        <v>4751</v>
      </c>
      <c r="L12" s="226">
        <f>'[3]District OPS'!P12</f>
        <v>11122</v>
      </c>
      <c r="M12" s="227">
        <f t="shared" si="1"/>
        <v>159355</v>
      </c>
      <c r="N12" s="227">
        <f t="shared" si="1"/>
        <v>246162</v>
      </c>
      <c r="O12" s="228">
        <f>'[3]District OPS'!Q12</f>
        <v>130722</v>
      </c>
      <c r="P12" s="229">
        <f>'[3]District OPS'!R12</f>
        <v>135411</v>
      </c>
    </row>
    <row r="13" spans="1:16" x14ac:dyDescent="0.25">
      <c r="A13" s="224">
        <v>5</v>
      </c>
      <c r="B13" s="225" t="s">
        <v>91</v>
      </c>
      <c r="C13" s="226">
        <f>'[3]District AGRI'!O14</f>
        <v>148077</v>
      </c>
      <c r="D13" s="226">
        <f>'[3]District AGRI'!P14</f>
        <v>301568</v>
      </c>
      <c r="E13" s="226">
        <f t="shared" si="0"/>
        <v>14192</v>
      </c>
      <c r="F13" s="226">
        <f t="shared" si="0"/>
        <v>83890</v>
      </c>
      <c r="G13" s="226">
        <f>'[3]District MSME'!I13+'[3]District MSME'!G13</f>
        <v>223</v>
      </c>
      <c r="H13" s="226">
        <f>'[3]District MSME'!J13+'[3]District MSME'!H13</f>
        <v>5065</v>
      </c>
      <c r="I13" s="226">
        <f>'[3]District MSME'!K13</f>
        <v>14415</v>
      </c>
      <c r="J13" s="226">
        <f>'[3]District MSME'!L13</f>
        <v>88955</v>
      </c>
      <c r="K13" s="226">
        <f>'[3]District OPS'!O13</f>
        <v>5613</v>
      </c>
      <c r="L13" s="226">
        <f>'[3]District OPS'!P13</f>
        <v>8581</v>
      </c>
      <c r="M13" s="227">
        <f t="shared" si="1"/>
        <v>168105</v>
      </c>
      <c r="N13" s="227">
        <f t="shared" si="1"/>
        <v>399104</v>
      </c>
      <c r="O13" s="228">
        <f>'[3]District OPS'!Q13</f>
        <v>115565</v>
      </c>
      <c r="P13" s="229">
        <f>'[3]District OPS'!R13</f>
        <v>184512</v>
      </c>
    </row>
    <row r="14" spans="1:16" x14ac:dyDescent="0.25">
      <c r="A14" s="224">
        <v>6</v>
      </c>
      <c r="B14" s="225" t="s">
        <v>92</v>
      </c>
      <c r="C14" s="226">
        <f>'[3]District AGRI'!O15</f>
        <v>222479</v>
      </c>
      <c r="D14" s="226">
        <f>'[3]District AGRI'!P15</f>
        <v>234625</v>
      </c>
      <c r="E14" s="226">
        <f t="shared" si="0"/>
        <v>17605</v>
      </c>
      <c r="F14" s="226">
        <f t="shared" si="0"/>
        <v>168012</v>
      </c>
      <c r="G14" s="226">
        <f>'[3]District MSME'!I14+'[3]District MSME'!G14</f>
        <v>461</v>
      </c>
      <c r="H14" s="226">
        <f>'[3]District MSME'!J14+'[3]District MSME'!H14</f>
        <v>15130</v>
      </c>
      <c r="I14" s="226">
        <f>'[3]District MSME'!K14</f>
        <v>18066</v>
      </c>
      <c r="J14" s="226">
        <f>'[3]District MSME'!L14</f>
        <v>183142</v>
      </c>
      <c r="K14" s="226">
        <f>'[3]District OPS'!O14</f>
        <v>5118</v>
      </c>
      <c r="L14" s="226">
        <f>'[3]District OPS'!P14</f>
        <v>4958</v>
      </c>
      <c r="M14" s="227">
        <f t="shared" si="1"/>
        <v>245663</v>
      </c>
      <c r="N14" s="227">
        <f t="shared" si="1"/>
        <v>422725</v>
      </c>
      <c r="O14" s="228">
        <f>'[3]District OPS'!Q14</f>
        <v>85639</v>
      </c>
      <c r="P14" s="229">
        <f>'[3]District OPS'!R14</f>
        <v>111567</v>
      </c>
    </row>
    <row r="15" spans="1:16" x14ac:dyDescent="0.25">
      <c r="A15" s="224">
        <v>7</v>
      </c>
      <c r="B15" s="225" t="s">
        <v>93</v>
      </c>
      <c r="C15" s="226">
        <f>'[3]District AGRI'!O16</f>
        <v>96899</v>
      </c>
      <c r="D15" s="226">
        <f>'[3]District AGRI'!P16</f>
        <v>144231</v>
      </c>
      <c r="E15" s="226">
        <f t="shared" si="0"/>
        <v>14253</v>
      </c>
      <c r="F15" s="226">
        <f t="shared" si="0"/>
        <v>138537</v>
      </c>
      <c r="G15" s="226">
        <f>'[3]District MSME'!I15+'[3]District MSME'!G15</f>
        <v>370</v>
      </c>
      <c r="H15" s="226">
        <f>'[3]District MSME'!J15+'[3]District MSME'!H15</f>
        <v>19701</v>
      </c>
      <c r="I15" s="226">
        <f>'[3]District MSME'!K15</f>
        <v>14623</v>
      </c>
      <c r="J15" s="226">
        <f>'[3]District MSME'!L15</f>
        <v>158238</v>
      </c>
      <c r="K15" s="226">
        <f>'[3]District OPS'!O15</f>
        <v>5409</v>
      </c>
      <c r="L15" s="226">
        <f>'[3]District OPS'!P15</f>
        <v>11052</v>
      </c>
      <c r="M15" s="227">
        <f t="shared" si="1"/>
        <v>116931</v>
      </c>
      <c r="N15" s="227">
        <f t="shared" si="1"/>
        <v>313521</v>
      </c>
      <c r="O15" s="228">
        <f>'[3]District OPS'!Q15</f>
        <v>83369</v>
      </c>
      <c r="P15" s="229">
        <f>'[3]District OPS'!R15</f>
        <v>110225</v>
      </c>
    </row>
    <row r="16" spans="1:16" x14ac:dyDescent="0.25">
      <c r="A16" s="224">
        <v>8</v>
      </c>
      <c r="B16" s="225" t="s">
        <v>94</v>
      </c>
      <c r="C16" s="226">
        <f>'[3]District AGRI'!O17</f>
        <v>99356</v>
      </c>
      <c r="D16" s="226">
        <f>'[3]District AGRI'!P17</f>
        <v>220818</v>
      </c>
      <c r="E16" s="226">
        <f t="shared" si="0"/>
        <v>11940</v>
      </c>
      <c r="F16" s="226">
        <f t="shared" si="0"/>
        <v>155450</v>
      </c>
      <c r="G16" s="226">
        <f>'[3]District MSME'!I16+'[3]District MSME'!G16</f>
        <v>276</v>
      </c>
      <c r="H16" s="226">
        <f>'[3]District MSME'!J16+'[3]District MSME'!H16</f>
        <v>6414</v>
      </c>
      <c r="I16" s="226">
        <f>'[3]District MSME'!K16</f>
        <v>12216</v>
      </c>
      <c r="J16" s="226">
        <f>'[3]District MSME'!L16</f>
        <v>161864</v>
      </c>
      <c r="K16" s="226">
        <f>'[3]District OPS'!O16</f>
        <v>4509</v>
      </c>
      <c r="L16" s="226">
        <f>'[3]District OPS'!P16</f>
        <v>9812</v>
      </c>
      <c r="M16" s="227">
        <f t="shared" si="1"/>
        <v>116081</v>
      </c>
      <c r="N16" s="227">
        <f t="shared" si="1"/>
        <v>392494</v>
      </c>
      <c r="O16" s="228">
        <f>'[3]District OPS'!Q16</f>
        <v>77455</v>
      </c>
      <c r="P16" s="229">
        <f>'[3]District OPS'!R16</f>
        <v>127411</v>
      </c>
    </row>
    <row r="17" spans="1:16" x14ac:dyDescent="0.25">
      <c r="A17" s="224">
        <v>9</v>
      </c>
      <c r="B17" s="225" t="s">
        <v>95</v>
      </c>
      <c r="C17" s="226">
        <f>'[3]District AGRI'!O18</f>
        <v>280902</v>
      </c>
      <c r="D17" s="226">
        <f>'[3]District AGRI'!P18</f>
        <v>374874</v>
      </c>
      <c r="E17" s="226">
        <f t="shared" si="0"/>
        <v>30941</v>
      </c>
      <c r="F17" s="226">
        <f t="shared" si="0"/>
        <v>716109</v>
      </c>
      <c r="G17" s="226">
        <f>'[3]District MSME'!I17+'[3]District MSME'!G17</f>
        <v>1694</v>
      </c>
      <c r="H17" s="226">
        <f>'[3]District MSME'!J17+'[3]District MSME'!H17</f>
        <v>250880</v>
      </c>
      <c r="I17" s="226">
        <f>'[3]District MSME'!K17</f>
        <v>32635</v>
      </c>
      <c r="J17" s="226">
        <f>'[3]District MSME'!L17</f>
        <v>966989</v>
      </c>
      <c r="K17" s="226">
        <f>'[3]District OPS'!O17</f>
        <v>12372</v>
      </c>
      <c r="L17" s="226">
        <f>'[3]District OPS'!P17</f>
        <v>42467</v>
      </c>
      <c r="M17" s="227">
        <f t="shared" si="1"/>
        <v>325909</v>
      </c>
      <c r="N17" s="227">
        <f t="shared" si="1"/>
        <v>1384330</v>
      </c>
      <c r="O17" s="228">
        <f>'[3]District OPS'!Q17</f>
        <v>231941</v>
      </c>
      <c r="P17" s="229">
        <f>'[3]District OPS'!R17</f>
        <v>303488</v>
      </c>
    </row>
    <row r="18" spans="1:16" x14ac:dyDescent="0.25">
      <c r="A18" s="224">
        <v>10</v>
      </c>
      <c r="B18" s="225" t="s">
        <v>96</v>
      </c>
      <c r="C18" s="226">
        <f>'[3]District AGRI'!O19</f>
        <v>299230</v>
      </c>
      <c r="D18" s="226">
        <f>'[3]District AGRI'!P19</f>
        <v>828348</v>
      </c>
      <c r="E18" s="226">
        <f t="shared" si="0"/>
        <v>39798</v>
      </c>
      <c r="F18" s="226">
        <f t="shared" si="0"/>
        <v>546471</v>
      </c>
      <c r="G18" s="226">
        <f>'[3]District MSME'!I18+'[3]District MSME'!G18</f>
        <v>1870</v>
      </c>
      <c r="H18" s="226">
        <f>'[3]District MSME'!J18+'[3]District MSME'!H18</f>
        <v>57585</v>
      </c>
      <c r="I18" s="226">
        <f>'[3]District MSME'!K18</f>
        <v>41668</v>
      </c>
      <c r="J18" s="226">
        <f>'[3]District MSME'!L18</f>
        <v>604056</v>
      </c>
      <c r="K18" s="226">
        <f>'[3]District OPS'!O18</f>
        <v>14599</v>
      </c>
      <c r="L18" s="226">
        <f>'[3]District OPS'!P18</f>
        <v>60928</v>
      </c>
      <c r="M18" s="227">
        <f t="shared" si="1"/>
        <v>355497</v>
      </c>
      <c r="N18" s="227">
        <f t="shared" si="1"/>
        <v>1493332</v>
      </c>
      <c r="O18" s="228">
        <f>'[3]District OPS'!Q18</f>
        <v>141344</v>
      </c>
      <c r="P18" s="229">
        <f>'[3]District OPS'!R18</f>
        <v>275345</v>
      </c>
    </row>
    <row r="19" spans="1:16" x14ac:dyDescent="0.25">
      <c r="A19" s="224">
        <v>11</v>
      </c>
      <c r="B19" s="225" t="s">
        <v>97</v>
      </c>
      <c r="C19" s="226">
        <f>'[3]District AGRI'!O20</f>
        <v>209551</v>
      </c>
      <c r="D19" s="226">
        <f>'[3]District AGRI'!P20</f>
        <v>354251</v>
      </c>
      <c r="E19" s="226">
        <f t="shared" si="0"/>
        <v>21251</v>
      </c>
      <c r="F19" s="226">
        <f t="shared" si="0"/>
        <v>89547</v>
      </c>
      <c r="G19" s="226">
        <f>'[3]District MSME'!I19+'[3]District MSME'!G19</f>
        <v>197</v>
      </c>
      <c r="H19" s="226">
        <f>'[3]District MSME'!J19+'[3]District MSME'!H19</f>
        <v>3608</v>
      </c>
      <c r="I19" s="226">
        <f>'[3]District MSME'!K19</f>
        <v>21448</v>
      </c>
      <c r="J19" s="226">
        <f>'[3]District MSME'!L19</f>
        <v>93155</v>
      </c>
      <c r="K19" s="226">
        <f>'[3]District OPS'!O19</f>
        <v>6425</v>
      </c>
      <c r="L19" s="226">
        <f>'[3]District OPS'!P19</f>
        <v>6369</v>
      </c>
      <c r="M19" s="227">
        <f t="shared" si="1"/>
        <v>237424</v>
      </c>
      <c r="N19" s="227">
        <f t="shared" si="1"/>
        <v>453775</v>
      </c>
      <c r="O19" s="228">
        <f>'[3]District OPS'!Q19</f>
        <v>187953</v>
      </c>
      <c r="P19" s="229">
        <f>'[3]District OPS'!R19</f>
        <v>244989</v>
      </c>
    </row>
    <row r="20" spans="1:16" x14ac:dyDescent="0.25">
      <c r="A20" s="224">
        <v>12</v>
      </c>
      <c r="B20" s="225" t="s">
        <v>98</v>
      </c>
      <c r="C20" s="226">
        <f>'[3]District AGRI'!O21</f>
        <v>213847</v>
      </c>
      <c r="D20" s="226">
        <f>'[3]District AGRI'!P21</f>
        <v>308146</v>
      </c>
      <c r="E20" s="226">
        <f t="shared" si="0"/>
        <v>26721</v>
      </c>
      <c r="F20" s="226">
        <f t="shared" si="0"/>
        <v>240395</v>
      </c>
      <c r="G20" s="226">
        <f>'[3]District MSME'!I20+'[3]District MSME'!G20</f>
        <v>1485</v>
      </c>
      <c r="H20" s="226">
        <f>'[3]District MSME'!J20+'[3]District MSME'!H20</f>
        <v>22948</v>
      </c>
      <c r="I20" s="226">
        <f>'[3]District MSME'!K20</f>
        <v>28206</v>
      </c>
      <c r="J20" s="226">
        <f>'[3]District MSME'!L20</f>
        <v>263343</v>
      </c>
      <c r="K20" s="226">
        <f>'[3]District OPS'!O20</f>
        <v>6465</v>
      </c>
      <c r="L20" s="226">
        <f>'[3]District OPS'!P20</f>
        <v>14500</v>
      </c>
      <c r="M20" s="227">
        <f t="shared" si="1"/>
        <v>248518</v>
      </c>
      <c r="N20" s="227">
        <f t="shared" si="1"/>
        <v>585989</v>
      </c>
      <c r="O20" s="228">
        <f>'[3]District OPS'!Q20</f>
        <v>176946</v>
      </c>
      <c r="P20" s="229">
        <f>'[3]District OPS'!R20</f>
        <v>221606</v>
      </c>
    </row>
    <row r="21" spans="1:16" x14ac:dyDescent="0.25">
      <c r="A21" s="224">
        <v>13</v>
      </c>
      <c r="B21" s="225" t="s">
        <v>99</v>
      </c>
      <c r="C21" s="226">
        <f>'[3]District AGRI'!O22</f>
        <v>334012</v>
      </c>
      <c r="D21" s="226">
        <f>'[3]District AGRI'!P22</f>
        <v>576628</v>
      </c>
      <c r="E21" s="226">
        <f t="shared" si="0"/>
        <v>31656</v>
      </c>
      <c r="F21" s="226">
        <f t="shared" si="0"/>
        <v>166510</v>
      </c>
      <c r="G21" s="226">
        <f>'[3]District MSME'!I21+'[3]District MSME'!G21</f>
        <v>1324</v>
      </c>
      <c r="H21" s="226">
        <f>'[3]District MSME'!J21+'[3]District MSME'!H21</f>
        <v>3310</v>
      </c>
      <c r="I21" s="226">
        <f>'[3]District MSME'!K21</f>
        <v>32980</v>
      </c>
      <c r="J21" s="226">
        <f>'[3]District MSME'!L21</f>
        <v>169820</v>
      </c>
      <c r="K21" s="226">
        <f>'[3]District OPS'!O21</f>
        <v>6455</v>
      </c>
      <c r="L21" s="226">
        <f>'[3]District OPS'!P21</f>
        <v>11771</v>
      </c>
      <c r="M21" s="227">
        <f t="shared" si="1"/>
        <v>373447</v>
      </c>
      <c r="N21" s="227">
        <f t="shared" si="1"/>
        <v>758219</v>
      </c>
      <c r="O21" s="228">
        <f>'[3]District OPS'!Q21</f>
        <v>178062</v>
      </c>
      <c r="P21" s="229">
        <f>'[3]District OPS'!R21</f>
        <v>326487</v>
      </c>
    </row>
    <row r="22" spans="1:16" x14ac:dyDescent="0.25">
      <c r="A22" s="224">
        <v>14</v>
      </c>
      <c r="B22" s="225" t="s">
        <v>100</v>
      </c>
      <c r="C22" s="226">
        <f>'[3]District AGRI'!O23</f>
        <v>176169</v>
      </c>
      <c r="D22" s="226">
        <f>'[3]District AGRI'!P23</f>
        <v>191189</v>
      </c>
      <c r="E22" s="226">
        <f t="shared" si="0"/>
        <v>30814</v>
      </c>
      <c r="F22" s="226">
        <f t="shared" si="0"/>
        <v>121437</v>
      </c>
      <c r="G22" s="226">
        <f>'[3]District MSME'!I22+'[3]District MSME'!G22</f>
        <v>473</v>
      </c>
      <c r="H22" s="226">
        <f>'[3]District MSME'!J22+'[3]District MSME'!H22</f>
        <v>4018</v>
      </c>
      <c r="I22" s="226">
        <f>'[3]District MSME'!K22</f>
        <v>31287</v>
      </c>
      <c r="J22" s="226">
        <f>'[3]District MSME'!L22</f>
        <v>125455</v>
      </c>
      <c r="K22" s="226">
        <f>'[3]District OPS'!O22</f>
        <v>4582</v>
      </c>
      <c r="L22" s="226">
        <f>'[3]District OPS'!P22</f>
        <v>10798</v>
      </c>
      <c r="M22" s="227">
        <f t="shared" si="1"/>
        <v>212038</v>
      </c>
      <c r="N22" s="227">
        <f t="shared" si="1"/>
        <v>327442</v>
      </c>
      <c r="O22" s="228">
        <f>'[3]District OPS'!Q22</f>
        <v>146146</v>
      </c>
      <c r="P22" s="229">
        <f>'[3]District OPS'!R22</f>
        <v>165334</v>
      </c>
    </row>
    <row r="23" spans="1:16" x14ac:dyDescent="0.25">
      <c r="A23" s="224">
        <v>15</v>
      </c>
      <c r="B23" s="225" t="s">
        <v>101</v>
      </c>
      <c r="C23" s="226">
        <f>'[3]District AGRI'!O24</f>
        <v>57414</v>
      </c>
      <c r="D23" s="226">
        <f>'[3]District AGRI'!P24</f>
        <v>107620</v>
      </c>
      <c r="E23" s="226">
        <f t="shared" si="0"/>
        <v>6074</v>
      </c>
      <c r="F23" s="226">
        <f t="shared" si="0"/>
        <v>35102</v>
      </c>
      <c r="G23" s="226">
        <f>'[3]District MSME'!I23+'[3]District MSME'!G23</f>
        <v>40</v>
      </c>
      <c r="H23" s="226">
        <f>'[3]District MSME'!J23+'[3]District MSME'!H23</f>
        <v>825</v>
      </c>
      <c r="I23" s="226">
        <f>'[3]District MSME'!K23</f>
        <v>6114</v>
      </c>
      <c r="J23" s="226">
        <f>'[3]District MSME'!L23</f>
        <v>35927</v>
      </c>
      <c r="K23" s="226">
        <f>'[3]District OPS'!O23</f>
        <v>1545</v>
      </c>
      <c r="L23" s="226">
        <f>'[3]District OPS'!P23</f>
        <v>1185</v>
      </c>
      <c r="M23" s="227">
        <f t="shared" si="1"/>
        <v>65073</v>
      </c>
      <c r="N23" s="227">
        <f t="shared" si="1"/>
        <v>144732</v>
      </c>
      <c r="O23" s="228">
        <f>'[3]District OPS'!Q23</f>
        <v>49004</v>
      </c>
      <c r="P23" s="229">
        <f>'[3]District OPS'!R23</f>
        <v>84198</v>
      </c>
    </row>
    <row r="24" spans="1:16" x14ac:dyDescent="0.25">
      <c r="A24" s="224">
        <v>16</v>
      </c>
      <c r="B24" s="225" t="s">
        <v>102</v>
      </c>
      <c r="C24" s="226">
        <f>'[3]District AGRI'!O25</f>
        <v>41244</v>
      </c>
      <c r="D24" s="226">
        <f>'[3]District AGRI'!P25</f>
        <v>61255</v>
      </c>
      <c r="E24" s="226">
        <f t="shared" si="0"/>
        <v>8413</v>
      </c>
      <c r="F24" s="226">
        <f t="shared" si="0"/>
        <v>59940</v>
      </c>
      <c r="G24" s="226">
        <f>'[3]District MSME'!I24+'[3]District MSME'!G24</f>
        <v>192</v>
      </c>
      <c r="H24" s="226">
        <f>'[3]District MSME'!J24+'[3]District MSME'!H24</f>
        <v>5085</v>
      </c>
      <c r="I24" s="226">
        <f>'[3]District MSME'!K24</f>
        <v>8605</v>
      </c>
      <c r="J24" s="226">
        <f>'[3]District MSME'!L24</f>
        <v>65025</v>
      </c>
      <c r="K24" s="226">
        <f>'[3]District OPS'!O24</f>
        <v>829</v>
      </c>
      <c r="L24" s="226">
        <f>'[3]District OPS'!P24</f>
        <v>2506</v>
      </c>
      <c r="M24" s="227">
        <f t="shared" si="1"/>
        <v>50678</v>
      </c>
      <c r="N24" s="227">
        <f t="shared" si="1"/>
        <v>128786</v>
      </c>
      <c r="O24" s="228">
        <f>'[3]District OPS'!Q24</f>
        <v>36035</v>
      </c>
      <c r="P24" s="229">
        <f>'[3]District OPS'!R24</f>
        <v>47711</v>
      </c>
    </row>
    <row r="25" spans="1:16" ht="30" x14ac:dyDescent="0.25">
      <c r="A25" s="224">
        <v>17</v>
      </c>
      <c r="B25" s="225" t="s">
        <v>103</v>
      </c>
      <c r="C25" s="226">
        <f>'[3]District AGRI'!O26</f>
        <v>131237</v>
      </c>
      <c r="D25" s="226">
        <f>'[3]District AGRI'!P26</f>
        <v>179390</v>
      </c>
      <c r="E25" s="226">
        <f t="shared" si="0"/>
        <v>12727</v>
      </c>
      <c r="F25" s="226">
        <f t="shared" si="0"/>
        <v>99419</v>
      </c>
      <c r="G25" s="226">
        <f>'[3]District MSME'!I25+'[3]District MSME'!G25</f>
        <v>409</v>
      </c>
      <c r="H25" s="226">
        <f>'[3]District MSME'!J25+'[3]District MSME'!H25</f>
        <v>4183</v>
      </c>
      <c r="I25" s="226">
        <f>'[3]District MSME'!K25</f>
        <v>13136</v>
      </c>
      <c r="J25" s="226">
        <f>'[3]District MSME'!L25</f>
        <v>103602</v>
      </c>
      <c r="K25" s="226">
        <f>'[3]District OPS'!O25</f>
        <v>6748</v>
      </c>
      <c r="L25" s="226">
        <f>'[3]District OPS'!P25</f>
        <v>20434</v>
      </c>
      <c r="M25" s="227">
        <f t="shared" si="1"/>
        <v>151121</v>
      </c>
      <c r="N25" s="227">
        <f t="shared" si="1"/>
        <v>303426</v>
      </c>
      <c r="O25" s="228">
        <f>'[3]District OPS'!Q25</f>
        <v>90385</v>
      </c>
      <c r="P25" s="229">
        <f>'[3]District OPS'!R25</f>
        <v>114973</v>
      </c>
    </row>
    <row r="26" spans="1:16" x14ac:dyDescent="0.25">
      <c r="A26" s="224">
        <v>18</v>
      </c>
      <c r="B26" s="225" t="s">
        <v>104</v>
      </c>
      <c r="C26" s="226">
        <f>'[3]District AGRI'!O27</f>
        <v>103838</v>
      </c>
      <c r="D26" s="226">
        <f>'[3]District AGRI'!P27</f>
        <v>93506</v>
      </c>
      <c r="E26" s="226">
        <f t="shared" si="0"/>
        <v>14354</v>
      </c>
      <c r="F26" s="226">
        <f t="shared" si="0"/>
        <v>63621</v>
      </c>
      <c r="G26" s="226">
        <f>'[3]District MSME'!I26+'[3]District MSME'!G26</f>
        <v>245</v>
      </c>
      <c r="H26" s="226">
        <f>'[3]District MSME'!J26+'[3]District MSME'!H26</f>
        <v>4271</v>
      </c>
      <c r="I26" s="226">
        <f>'[3]District MSME'!K26</f>
        <v>14599</v>
      </c>
      <c r="J26" s="226">
        <f>'[3]District MSME'!L26</f>
        <v>67892</v>
      </c>
      <c r="K26" s="226">
        <f>'[3]District OPS'!O26</f>
        <v>2234</v>
      </c>
      <c r="L26" s="226">
        <f>'[3]District OPS'!P26</f>
        <v>5589</v>
      </c>
      <c r="M26" s="227">
        <f t="shared" si="1"/>
        <v>120671</v>
      </c>
      <c r="N26" s="227">
        <f t="shared" si="1"/>
        <v>166987</v>
      </c>
      <c r="O26" s="228">
        <f>'[3]District OPS'!Q26</f>
        <v>94265</v>
      </c>
      <c r="P26" s="229">
        <f>'[3]District OPS'!R26</f>
        <v>96555</v>
      </c>
    </row>
    <row r="27" spans="1:16" x14ac:dyDescent="0.25">
      <c r="A27" s="224">
        <v>19</v>
      </c>
      <c r="B27" s="225" t="s">
        <v>105</v>
      </c>
      <c r="C27" s="226">
        <f>'[3]District AGRI'!O28</f>
        <v>336705</v>
      </c>
      <c r="D27" s="226">
        <f>'[3]District AGRI'!P28</f>
        <v>1079102</v>
      </c>
      <c r="E27" s="226">
        <f t="shared" si="0"/>
        <v>35210</v>
      </c>
      <c r="F27" s="226">
        <f t="shared" si="0"/>
        <v>486152</v>
      </c>
      <c r="G27" s="226">
        <f>'[3]District MSME'!I27+'[3]District MSME'!G27</f>
        <v>4299</v>
      </c>
      <c r="H27" s="226">
        <f>'[3]District MSME'!J27+'[3]District MSME'!H27</f>
        <v>47928</v>
      </c>
      <c r="I27" s="226">
        <f>'[3]District MSME'!K27</f>
        <v>39509</v>
      </c>
      <c r="J27" s="226">
        <f>'[3]District MSME'!L27</f>
        <v>534080</v>
      </c>
      <c r="K27" s="226">
        <f>'[3]District OPS'!O27</f>
        <v>15840</v>
      </c>
      <c r="L27" s="226">
        <f>'[3]District OPS'!P27</f>
        <v>37588</v>
      </c>
      <c r="M27" s="227">
        <f t="shared" si="1"/>
        <v>392054</v>
      </c>
      <c r="N27" s="227">
        <f t="shared" si="1"/>
        <v>1650770</v>
      </c>
      <c r="O27" s="228">
        <f>'[3]District OPS'!Q27</f>
        <v>258256</v>
      </c>
      <c r="P27" s="229">
        <f>'[3]District OPS'!R27</f>
        <v>694476</v>
      </c>
    </row>
    <row r="28" spans="1:16" x14ac:dyDescent="0.25">
      <c r="A28" s="224">
        <v>20</v>
      </c>
      <c r="B28" s="225" t="s">
        <v>106</v>
      </c>
      <c r="C28" s="226">
        <f>'[3]District AGRI'!O29</f>
        <v>387754</v>
      </c>
      <c r="D28" s="226">
        <f>'[3]District AGRI'!P29</f>
        <v>950306</v>
      </c>
      <c r="E28" s="226">
        <f t="shared" si="0"/>
        <v>23152</v>
      </c>
      <c r="F28" s="226">
        <f t="shared" si="0"/>
        <v>257336</v>
      </c>
      <c r="G28" s="226">
        <f>'[3]District MSME'!I28+'[3]District MSME'!G28</f>
        <v>2131</v>
      </c>
      <c r="H28" s="226">
        <f>'[3]District MSME'!J28+'[3]District MSME'!H28</f>
        <v>11642</v>
      </c>
      <c r="I28" s="226">
        <f>'[3]District MSME'!K28</f>
        <v>25283</v>
      </c>
      <c r="J28" s="226">
        <f>'[3]District MSME'!L28</f>
        <v>268978</v>
      </c>
      <c r="K28" s="226">
        <f>'[3]District OPS'!O28</f>
        <v>11244</v>
      </c>
      <c r="L28" s="226">
        <f>'[3]District OPS'!P28</f>
        <v>21206</v>
      </c>
      <c r="M28" s="227">
        <f t="shared" si="1"/>
        <v>424281</v>
      </c>
      <c r="N28" s="227">
        <f t="shared" si="1"/>
        <v>1240490</v>
      </c>
      <c r="O28" s="228">
        <f>'[3]District OPS'!Q28</f>
        <v>262585</v>
      </c>
      <c r="P28" s="229">
        <f>'[3]District OPS'!R28</f>
        <v>584617</v>
      </c>
    </row>
    <row r="29" spans="1:16" x14ac:dyDescent="0.25">
      <c r="A29" s="224">
        <v>21</v>
      </c>
      <c r="B29" s="225" t="s">
        <v>107</v>
      </c>
      <c r="C29" s="226">
        <f>'[3]District AGRI'!O30</f>
        <v>593052</v>
      </c>
      <c r="D29" s="226">
        <f>'[3]District AGRI'!P30</f>
        <v>1331676</v>
      </c>
      <c r="E29" s="226">
        <f t="shared" si="0"/>
        <v>119671</v>
      </c>
      <c r="F29" s="226">
        <f t="shared" si="0"/>
        <v>4819505</v>
      </c>
      <c r="G29" s="226">
        <f>'[3]District MSME'!I29+'[3]District MSME'!G29</f>
        <v>10390</v>
      </c>
      <c r="H29" s="226">
        <f>'[3]District MSME'!J29+'[3]District MSME'!H29</f>
        <v>1365508</v>
      </c>
      <c r="I29" s="226">
        <f>'[3]District MSME'!K29</f>
        <v>130061</v>
      </c>
      <c r="J29" s="226">
        <f>'[3]District MSME'!L29</f>
        <v>6185013</v>
      </c>
      <c r="K29" s="226">
        <f>'[3]District OPS'!O29</f>
        <v>69956</v>
      </c>
      <c r="L29" s="226">
        <f>'[3]District OPS'!P29</f>
        <v>342245</v>
      </c>
      <c r="M29" s="227">
        <f t="shared" si="1"/>
        <v>793069</v>
      </c>
      <c r="N29" s="227">
        <f t="shared" si="1"/>
        <v>7858934</v>
      </c>
      <c r="O29" s="228">
        <f>'[3]District OPS'!Q29</f>
        <v>469875</v>
      </c>
      <c r="P29" s="229">
        <f>'[3]District OPS'!R29</f>
        <v>881058</v>
      </c>
    </row>
    <row r="30" spans="1:16" x14ac:dyDescent="0.25">
      <c r="A30" s="224">
        <v>22</v>
      </c>
      <c r="B30" s="225" t="s">
        <v>108</v>
      </c>
      <c r="C30" s="226">
        <f>'[3]District AGRI'!O31</f>
        <v>115810</v>
      </c>
      <c r="D30" s="226">
        <f>'[3]District AGRI'!P31</f>
        <v>171849</v>
      </c>
      <c r="E30" s="226">
        <f t="shared" si="0"/>
        <v>4590</v>
      </c>
      <c r="F30" s="226">
        <f t="shared" si="0"/>
        <v>71781</v>
      </c>
      <c r="G30" s="226">
        <f>'[3]District MSME'!I30+'[3]District MSME'!G30</f>
        <v>124</v>
      </c>
      <c r="H30" s="226">
        <f>'[3]District MSME'!J30+'[3]District MSME'!H30</f>
        <v>2059</v>
      </c>
      <c r="I30" s="226">
        <f>'[3]District MSME'!K30</f>
        <v>4714</v>
      </c>
      <c r="J30" s="226">
        <f>'[3]District MSME'!L30</f>
        <v>73840</v>
      </c>
      <c r="K30" s="226">
        <f>'[3]District OPS'!O30</f>
        <v>2584</v>
      </c>
      <c r="L30" s="226">
        <f>'[3]District OPS'!P30</f>
        <v>3673</v>
      </c>
      <c r="M30" s="227">
        <f t="shared" si="1"/>
        <v>123108</v>
      </c>
      <c r="N30" s="227">
        <f t="shared" si="1"/>
        <v>249362</v>
      </c>
      <c r="O30" s="228">
        <f>'[3]District OPS'!Q30</f>
        <v>37996</v>
      </c>
      <c r="P30" s="229">
        <f>'[3]District OPS'!R30</f>
        <v>79854</v>
      </c>
    </row>
    <row r="31" spans="1:16" x14ac:dyDescent="0.25">
      <c r="A31" s="224">
        <v>23</v>
      </c>
      <c r="B31" s="225" t="s">
        <v>109</v>
      </c>
      <c r="C31" s="226">
        <f>'[3]District AGRI'!O32</f>
        <v>220764</v>
      </c>
      <c r="D31" s="226">
        <f>'[3]District AGRI'!P32</f>
        <v>241535</v>
      </c>
      <c r="E31" s="226">
        <f t="shared" si="0"/>
        <v>12995</v>
      </c>
      <c r="F31" s="226">
        <f t="shared" si="0"/>
        <v>113765</v>
      </c>
      <c r="G31" s="226">
        <f>'[3]District MSME'!I31+'[3]District MSME'!G31</f>
        <v>244</v>
      </c>
      <c r="H31" s="226">
        <f>'[3]District MSME'!J31+'[3]District MSME'!H31</f>
        <v>6870</v>
      </c>
      <c r="I31" s="226">
        <f>'[3]District MSME'!K31</f>
        <v>13239</v>
      </c>
      <c r="J31" s="226">
        <f>'[3]District MSME'!L31</f>
        <v>120635</v>
      </c>
      <c r="K31" s="226">
        <f>'[3]District OPS'!O31</f>
        <v>3658</v>
      </c>
      <c r="L31" s="226">
        <f>'[3]District OPS'!P31</f>
        <v>5412</v>
      </c>
      <c r="M31" s="227">
        <f t="shared" si="1"/>
        <v>237661</v>
      </c>
      <c r="N31" s="227">
        <f t="shared" si="1"/>
        <v>367582</v>
      </c>
      <c r="O31" s="228">
        <f>'[3]District OPS'!Q31</f>
        <v>118241</v>
      </c>
      <c r="P31" s="229">
        <f>'[3]District OPS'!R31</f>
        <v>113933</v>
      </c>
    </row>
    <row r="32" spans="1:16" x14ac:dyDescent="0.25">
      <c r="A32" s="224">
        <v>24</v>
      </c>
      <c r="B32" s="225" t="s">
        <v>110</v>
      </c>
      <c r="C32" s="226">
        <f>'[3]District AGRI'!O33</f>
        <v>258062</v>
      </c>
      <c r="D32" s="226">
        <f>'[3]District AGRI'!P33</f>
        <v>334924</v>
      </c>
      <c r="E32" s="226">
        <f t="shared" si="0"/>
        <v>18880</v>
      </c>
      <c r="F32" s="226">
        <f t="shared" si="0"/>
        <v>101264</v>
      </c>
      <c r="G32" s="226">
        <f>'[3]District MSME'!I32+'[3]District MSME'!G32</f>
        <v>363</v>
      </c>
      <c r="H32" s="226">
        <f>'[3]District MSME'!J32+'[3]District MSME'!H32</f>
        <v>1910</v>
      </c>
      <c r="I32" s="226">
        <f>'[3]District MSME'!K32</f>
        <v>19243</v>
      </c>
      <c r="J32" s="226">
        <f>'[3]District MSME'!L32</f>
        <v>103174</v>
      </c>
      <c r="K32" s="226">
        <f>'[3]District OPS'!O32</f>
        <v>4020</v>
      </c>
      <c r="L32" s="226">
        <f>'[3]District OPS'!P32</f>
        <v>5448</v>
      </c>
      <c r="M32" s="227">
        <f t="shared" si="1"/>
        <v>281325</v>
      </c>
      <c r="N32" s="227">
        <f t="shared" si="1"/>
        <v>443546</v>
      </c>
      <c r="O32" s="228">
        <f>'[3]District OPS'!Q32</f>
        <v>184246</v>
      </c>
      <c r="P32" s="229">
        <f>'[3]District OPS'!R32</f>
        <v>198517</v>
      </c>
    </row>
    <row r="33" spans="1:16" x14ac:dyDescent="0.25">
      <c r="A33" s="224">
        <v>25</v>
      </c>
      <c r="B33" s="225" t="s">
        <v>111</v>
      </c>
      <c r="C33" s="226">
        <f>'[3]District AGRI'!O34</f>
        <v>352664</v>
      </c>
      <c r="D33" s="226">
        <f>'[3]District AGRI'!P34</f>
        <v>585189</v>
      </c>
      <c r="E33" s="226">
        <f t="shared" si="0"/>
        <v>31795</v>
      </c>
      <c r="F33" s="226">
        <f t="shared" si="0"/>
        <v>230344</v>
      </c>
      <c r="G33" s="226">
        <f>'[3]District MSME'!I33+'[3]District MSME'!G33</f>
        <v>1971</v>
      </c>
      <c r="H33" s="226">
        <f>'[3]District MSME'!J33+'[3]District MSME'!H33</f>
        <v>7468</v>
      </c>
      <c r="I33" s="226">
        <f>'[3]District MSME'!K33</f>
        <v>33766</v>
      </c>
      <c r="J33" s="226">
        <f>'[3]District MSME'!L33</f>
        <v>237812</v>
      </c>
      <c r="K33" s="226">
        <f>'[3]District OPS'!O33</f>
        <v>8674</v>
      </c>
      <c r="L33" s="226">
        <f>'[3]District OPS'!P33</f>
        <v>19854</v>
      </c>
      <c r="M33" s="227">
        <f t="shared" si="1"/>
        <v>395104</v>
      </c>
      <c r="N33" s="227">
        <f t="shared" si="1"/>
        <v>842855</v>
      </c>
      <c r="O33" s="228">
        <f>'[3]District OPS'!Q33</f>
        <v>237345</v>
      </c>
      <c r="P33" s="229">
        <f>'[3]District OPS'!R33</f>
        <v>367271</v>
      </c>
    </row>
    <row r="34" spans="1:16" x14ac:dyDescent="0.25">
      <c r="A34" s="224">
        <v>26</v>
      </c>
      <c r="B34" s="225" t="s">
        <v>112</v>
      </c>
      <c r="C34" s="226">
        <f>'[3]District AGRI'!O35</f>
        <v>171151</v>
      </c>
      <c r="D34" s="226">
        <f>'[3]District AGRI'!P35</f>
        <v>486071</v>
      </c>
      <c r="E34" s="226">
        <f t="shared" si="0"/>
        <v>39663</v>
      </c>
      <c r="F34" s="226">
        <f t="shared" si="0"/>
        <v>1404869</v>
      </c>
      <c r="G34" s="226">
        <f>'[3]District MSME'!I34+'[3]District MSME'!G34</f>
        <v>2671</v>
      </c>
      <c r="H34" s="226">
        <f>'[3]District MSME'!J34+'[3]District MSME'!H34</f>
        <v>256196</v>
      </c>
      <c r="I34" s="226">
        <f>'[3]District MSME'!K34</f>
        <v>42334</v>
      </c>
      <c r="J34" s="226">
        <f>'[3]District MSME'!L34</f>
        <v>1661065</v>
      </c>
      <c r="K34" s="226">
        <f>'[3]District OPS'!O34</f>
        <v>35907</v>
      </c>
      <c r="L34" s="226">
        <f>'[3]District OPS'!P34</f>
        <v>109900</v>
      </c>
      <c r="M34" s="227">
        <f t="shared" si="1"/>
        <v>249392</v>
      </c>
      <c r="N34" s="227">
        <f t="shared" si="1"/>
        <v>2257036</v>
      </c>
      <c r="O34" s="228">
        <f>'[3]District OPS'!Q34</f>
        <v>115623</v>
      </c>
      <c r="P34" s="229">
        <f>'[3]District OPS'!R34</f>
        <v>262736</v>
      </c>
    </row>
    <row r="35" spans="1:16" x14ac:dyDescent="0.25">
      <c r="A35" s="224">
        <v>27</v>
      </c>
      <c r="B35" s="225" t="s">
        <v>113</v>
      </c>
      <c r="C35" s="226">
        <f>'[3]District AGRI'!O36</f>
        <v>80033</v>
      </c>
      <c r="D35" s="226">
        <f>'[3]District AGRI'!P36</f>
        <v>99653</v>
      </c>
      <c r="E35" s="226">
        <f t="shared" si="0"/>
        <v>9871</v>
      </c>
      <c r="F35" s="226">
        <f t="shared" si="0"/>
        <v>57992</v>
      </c>
      <c r="G35" s="226">
        <f>'[3]District MSME'!I35+'[3]District MSME'!G35</f>
        <v>52</v>
      </c>
      <c r="H35" s="226">
        <f>'[3]District MSME'!J35+'[3]District MSME'!H35</f>
        <v>1093</v>
      </c>
      <c r="I35" s="226">
        <f>'[3]District MSME'!K35</f>
        <v>9923</v>
      </c>
      <c r="J35" s="226">
        <f>'[3]District MSME'!L35</f>
        <v>59085</v>
      </c>
      <c r="K35" s="226">
        <f>'[3]District OPS'!O35</f>
        <v>1556</v>
      </c>
      <c r="L35" s="226">
        <f>'[3]District OPS'!P35</f>
        <v>2646</v>
      </c>
      <c r="M35" s="227">
        <f t="shared" si="1"/>
        <v>91512</v>
      </c>
      <c r="N35" s="227">
        <f t="shared" si="1"/>
        <v>161384</v>
      </c>
      <c r="O35" s="228">
        <f>'[3]District OPS'!Q35</f>
        <v>76264</v>
      </c>
      <c r="P35" s="229">
        <f>'[3]District OPS'!R35</f>
        <v>94638</v>
      </c>
    </row>
    <row r="36" spans="1:16" x14ac:dyDescent="0.25">
      <c r="A36" s="224">
        <v>28</v>
      </c>
      <c r="B36" s="225" t="s">
        <v>114</v>
      </c>
      <c r="C36" s="226">
        <f>'[3]District AGRI'!O37</f>
        <v>106410</v>
      </c>
      <c r="D36" s="226">
        <f>'[3]District AGRI'!P37</f>
        <v>204025</v>
      </c>
      <c r="E36" s="226">
        <f t="shared" si="0"/>
        <v>11399</v>
      </c>
      <c r="F36" s="226">
        <f t="shared" si="0"/>
        <v>470144</v>
      </c>
      <c r="G36" s="226">
        <f>'[3]District MSME'!I36+'[3]District MSME'!G36</f>
        <v>382</v>
      </c>
      <c r="H36" s="226">
        <f>'[3]District MSME'!J36+'[3]District MSME'!H36</f>
        <v>112415</v>
      </c>
      <c r="I36" s="226">
        <f>'[3]District MSME'!K36</f>
        <v>11781</v>
      </c>
      <c r="J36" s="226">
        <f>'[3]District MSME'!L36</f>
        <v>582559</v>
      </c>
      <c r="K36" s="226">
        <f>'[3]District OPS'!O36</f>
        <v>4677</v>
      </c>
      <c r="L36" s="226">
        <f>'[3]District OPS'!P36</f>
        <v>18426</v>
      </c>
      <c r="M36" s="227">
        <f t="shared" si="1"/>
        <v>122868</v>
      </c>
      <c r="N36" s="227">
        <f t="shared" si="1"/>
        <v>805010</v>
      </c>
      <c r="O36" s="228">
        <f>'[3]District OPS'!Q36</f>
        <v>87901</v>
      </c>
      <c r="P36" s="229">
        <f>'[3]District OPS'!R36</f>
        <v>147438</v>
      </c>
    </row>
    <row r="37" spans="1:16" x14ac:dyDescent="0.25">
      <c r="A37" s="224">
        <v>29</v>
      </c>
      <c r="B37" s="225" t="s">
        <v>115</v>
      </c>
      <c r="C37" s="226">
        <f>'[3]District AGRI'!O38</f>
        <v>200795</v>
      </c>
      <c r="D37" s="226">
        <f>'[3]District AGRI'!P38</f>
        <v>497728</v>
      </c>
      <c r="E37" s="226">
        <f t="shared" ref="E37:F49" si="2">I37-G37</f>
        <v>49217</v>
      </c>
      <c r="F37" s="226">
        <f t="shared" si="2"/>
        <v>651145</v>
      </c>
      <c r="G37" s="226">
        <f>'[3]District MSME'!I37+'[3]District MSME'!G37</f>
        <v>1237</v>
      </c>
      <c r="H37" s="226">
        <f>'[3]District MSME'!J37+'[3]District MSME'!H37</f>
        <v>104505</v>
      </c>
      <c r="I37" s="226">
        <f>'[3]District MSME'!K37</f>
        <v>50454</v>
      </c>
      <c r="J37" s="226">
        <f>'[3]District MSME'!L37</f>
        <v>755650</v>
      </c>
      <c r="K37" s="226">
        <f>'[3]District OPS'!O37</f>
        <v>16443</v>
      </c>
      <c r="L37" s="226">
        <f>'[3]District OPS'!P37</f>
        <v>54011</v>
      </c>
      <c r="M37" s="227">
        <f t="shared" ref="M37:N49" si="3">C37+I37+K37</f>
        <v>267692</v>
      </c>
      <c r="N37" s="227">
        <f t="shared" si="3"/>
        <v>1307389</v>
      </c>
      <c r="O37" s="228">
        <f>'[3]District OPS'!Q37</f>
        <v>165747</v>
      </c>
      <c r="P37" s="229">
        <f>'[3]District OPS'!R37</f>
        <v>314167</v>
      </c>
    </row>
    <row r="38" spans="1:16" x14ac:dyDescent="0.25">
      <c r="A38" s="224">
        <v>30</v>
      </c>
      <c r="B38" s="225" t="s">
        <v>116</v>
      </c>
      <c r="C38" s="226">
        <f>'[3]District AGRI'!O39</f>
        <v>199014</v>
      </c>
      <c r="D38" s="226">
        <f>'[3]District AGRI'!P39</f>
        <v>259231</v>
      </c>
      <c r="E38" s="226">
        <f t="shared" si="2"/>
        <v>14858</v>
      </c>
      <c r="F38" s="226">
        <f t="shared" si="2"/>
        <v>158606</v>
      </c>
      <c r="G38" s="226">
        <f>'[3]District MSME'!I38+'[3]District MSME'!G38</f>
        <v>353</v>
      </c>
      <c r="H38" s="226">
        <f>'[3]District MSME'!J38+'[3]District MSME'!H38</f>
        <v>24219</v>
      </c>
      <c r="I38" s="226">
        <f>'[3]District MSME'!K38</f>
        <v>15211</v>
      </c>
      <c r="J38" s="226">
        <f>'[3]District MSME'!L38</f>
        <v>182825</v>
      </c>
      <c r="K38" s="226">
        <f>'[3]District OPS'!O38</f>
        <v>4410</v>
      </c>
      <c r="L38" s="226">
        <f>'[3]District OPS'!P38</f>
        <v>12574</v>
      </c>
      <c r="M38" s="227">
        <f t="shared" si="3"/>
        <v>218635</v>
      </c>
      <c r="N38" s="227">
        <f t="shared" si="3"/>
        <v>454630</v>
      </c>
      <c r="O38" s="228">
        <f>'[3]District OPS'!Q38</f>
        <v>163468</v>
      </c>
      <c r="P38" s="229">
        <f>'[3]District OPS'!R38</f>
        <v>196203</v>
      </c>
    </row>
    <row r="39" spans="1:16" x14ac:dyDescent="0.25">
      <c r="A39" s="224">
        <v>31</v>
      </c>
      <c r="B39" s="225" t="s">
        <v>117</v>
      </c>
      <c r="C39" s="226">
        <f>'[3]District AGRI'!O40</f>
        <v>170502</v>
      </c>
      <c r="D39" s="226">
        <f>'[3]District AGRI'!P40</f>
        <v>283060</v>
      </c>
      <c r="E39" s="226">
        <f t="shared" si="2"/>
        <v>12367</v>
      </c>
      <c r="F39" s="226">
        <f t="shared" si="2"/>
        <v>145859</v>
      </c>
      <c r="G39" s="226">
        <f>'[3]District MSME'!I39+'[3]District MSME'!G39</f>
        <v>262</v>
      </c>
      <c r="H39" s="226">
        <f>'[3]District MSME'!J39+'[3]District MSME'!H39</f>
        <v>12921</v>
      </c>
      <c r="I39" s="226">
        <f>'[3]District MSME'!K39</f>
        <v>12629</v>
      </c>
      <c r="J39" s="226">
        <f>'[3]District MSME'!L39</f>
        <v>158780</v>
      </c>
      <c r="K39" s="226">
        <f>'[3]District OPS'!O39</f>
        <v>5449</v>
      </c>
      <c r="L39" s="226">
        <f>'[3]District OPS'!P39</f>
        <v>13636</v>
      </c>
      <c r="M39" s="227">
        <f t="shared" si="3"/>
        <v>188580</v>
      </c>
      <c r="N39" s="227">
        <f t="shared" si="3"/>
        <v>455476</v>
      </c>
      <c r="O39" s="228">
        <f>'[3]District OPS'!Q39</f>
        <v>92533</v>
      </c>
      <c r="P39" s="229">
        <f>'[3]District OPS'!R39</f>
        <v>127431</v>
      </c>
    </row>
    <row r="40" spans="1:16" x14ac:dyDescent="0.25">
      <c r="A40" s="224">
        <v>32</v>
      </c>
      <c r="B40" s="225" t="s">
        <v>118</v>
      </c>
      <c r="C40" s="226">
        <f>'[3]District AGRI'!O41</f>
        <v>131612</v>
      </c>
      <c r="D40" s="226">
        <f>'[3]District AGRI'!P41</f>
        <v>205594</v>
      </c>
      <c r="E40" s="226">
        <f t="shared" si="2"/>
        <v>20753</v>
      </c>
      <c r="F40" s="226">
        <f t="shared" si="2"/>
        <v>296377</v>
      </c>
      <c r="G40" s="226">
        <f>'[3]District MSME'!I40+'[3]District MSME'!G40</f>
        <v>951</v>
      </c>
      <c r="H40" s="226">
        <f>'[3]District MSME'!J40+'[3]District MSME'!H40</f>
        <v>39748</v>
      </c>
      <c r="I40" s="226">
        <f>'[3]District MSME'!K40</f>
        <v>21704</v>
      </c>
      <c r="J40" s="226">
        <f>'[3]District MSME'!L40</f>
        <v>336125</v>
      </c>
      <c r="K40" s="226">
        <f>'[3]District OPS'!O40</f>
        <v>9807</v>
      </c>
      <c r="L40" s="226">
        <f>'[3]District OPS'!P40</f>
        <v>16893</v>
      </c>
      <c r="M40" s="227">
        <f t="shared" si="3"/>
        <v>163123</v>
      </c>
      <c r="N40" s="227">
        <f t="shared" si="3"/>
        <v>558612</v>
      </c>
      <c r="O40" s="228">
        <f>'[3]District OPS'!Q40</f>
        <v>96824</v>
      </c>
      <c r="P40" s="229">
        <f>'[3]District OPS'!R40</f>
        <v>152538</v>
      </c>
    </row>
    <row r="41" spans="1:16" x14ac:dyDescent="0.25">
      <c r="A41" s="224">
        <v>33</v>
      </c>
      <c r="B41" s="225" t="s">
        <v>119</v>
      </c>
      <c r="C41" s="226">
        <f>'[3]District AGRI'!O42</f>
        <v>68389</v>
      </c>
      <c r="D41" s="226">
        <f>'[3]District AGRI'!P42</f>
        <v>145920</v>
      </c>
      <c r="E41" s="226">
        <f t="shared" si="2"/>
        <v>4786</v>
      </c>
      <c r="F41" s="226">
        <f t="shared" si="2"/>
        <v>46134</v>
      </c>
      <c r="G41" s="226">
        <f>'[3]District MSME'!I41+'[3]District MSME'!G41</f>
        <v>83</v>
      </c>
      <c r="H41" s="226">
        <f>'[3]District MSME'!J41+'[3]District MSME'!H41</f>
        <v>2061</v>
      </c>
      <c r="I41" s="226">
        <f>'[3]District MSME'!K41</f>
        <v>4869</v>
      </c>
      <c r="J41" s="226">
        <f>'[3]District MSME'!L41</f>
        <v>48195</v>
      </c>
      <c r="K41" s="226">
        <f>'[3]District OPS'!O41</f>
        <v>959</v>
      </c>
      <c r="L41" s="226">
        <f>'[3]District OPS'!P41</f>
        <v>8759</v>
      </c>
      <c r="M41" s="227">
        <f t="shared" si="3"/>
        <v>74217</v>
      </c>
      <c r="N41" s="227">
        <f t="shared" si="3"/>
        <v>202874</v>
      </c>
      <c r="O41" s="228">
        <f>'[3]District OPS'!Q41</f>
        <v>36337</v>
      </c>
      <c r="P41" s="229">
        <f>'[3]District OPS'!R41</f>
        <v>63285</v>
      </c>
    </row>
    <row r="42" spans="1:16" x14ac:dyDescent="0.25">
      <c r="A42" s="224">
        <v>34</v>
      </c>
      <c r="B42" s="225" t="s">
        <v>120</v>
      </c>
      <c r="C42" s="226">
        <f>'[3]District AGRI'!O43</f>
        <v>96739</v>
      </c>
      <c r="D42" s="226">
        <f>'[3]District AGRI'!P43</f>
        <v>118411</v>
      </c>
      <c r="E42" s="226">
        <f t="shared" si="2"/>
        <v>11227</v>
      </c>
      <c r="F42" s="226">
        <f t="shared" si="2"/>
        <v>38503</v>
      </c>
      <c r="G42" s="226">
        <f>'[3]District MSME'!I42+'[3]District MSME'!G42</f>
        <v>117</v>
      </c>
      <c r="H42" s="226">
        <f>'[3]District MSME'!J42+'[3]District MSME'!H42</f>
        <v>286</v>
      </c>
      <c r="I42" s="226">
        <f>'[3]District MSME'!K42</f>
        <v>11344</v>
      </c>
      <c r="J42" s="226">
        <f>'[3]District MSME'!L42</f>
        <v>38789</v>
      </c>
      <c r="K42" s="226">
        <f>'[3]District OPS'!O42</f>
        <v>1632</v>
      </c>
      <c r="L42" s="226">
        <f>'[3]District OPS'!P42</f>
        <v>3014</v>
      </c>
      <c r="M42" s="227">
        <f t="shared" si="3"/>
        <v>109715</v>
      </c>
      <c r="N42" s="227">
        <f t="shared" si="3"/>
        <v>160214</v>
      </c>
      <c r="O42" s="228">
        <f>'[3]District OPS'!Q42</f>
        <v>83147</v>
      </c>
      <c r="P42" s="229">
        <f>'[3]District OPS'!R42</f>
        <v>90877</v>
      </c>
    </row>
    <row r="43" spans="1:16" x14ac:dyDescent="0.25">
      <c r="A43" s="224">
        <v>35</v>
      </c>
      <c r="B43" s="225" t="s">
        <v>121</v>
      </c>
      <c r="C43" s="226">
        <f>'[3]District AGRI'!O44</f>
        <v>63795</v>
      </c>
      <c r="D43" s="226">
        <f>'[3]District AGRI'!P44</f>
        <v>77073</v>
      </c>
      <c r="E43" s="226">
        <f t="shared" si="2"/>
        <v>15715</v>
      </c>
      <c r="F43" s="226">
        <f t="shared" si="2"/>
        <v>139745</v>
      </c>
      <c r="G43" s="226">
        <f>'[3]District MSME'!I43+'[3]District MSME'!G43</f>
        <v>525</v>
      </c>
      <c r="H43" s="226">
        <f>'[3]District MSME'!J43+'[3]District MSME'!H43</f>
        <v>2788</v>
      </c>
      <c r="I43" s="226">
        <f>'[3]District MSME'!K43</f>
        <v>16240</v>
      </c>
      <c r="J43" s="226">
        <f>'[3]District MSME'!L43</f>
        <v>142533</v>
      </c>
      <c r="K43" s="226">
        <f>'[3]District OPS'!O43</f>
        <v>4955</v>
      </c>
      <c r="L43" s="226">
        <f>'[3]District OPS'!P43</f>
        <v>11806</v>
      </c>
      <c r="M43" s="227">
        <f t="shared" si="3"/>
        <v>84990</v>
      </c>
      <c r="N43" s="227">
        <f t="shared" si="3"/>
        <v>231412</v>
      </c>
      <c r="O43" s="228">
        <f>'[3]District OPS'!Q43</f>
        <v>58884</v>
      </c>
      <c r="P43" s="229">
        <f>'[3]District OPS'!R43</f>
        <v>62070</v>
      </c>
    </row>
    <row r="44" spans="1:16" x14ac:dyDescent="0.25">
      <c r="A44" s="224">
        <v>36</v>
      </c>
      <c r="B44" s="225" t="s">
        <v>122</v>
      </c>
      <c r="C44" s="226">
        <f>'[3]District AGRI'!O45</f>
        <v>37759</v>
      </c>
      <c r="D44" s="226">
        <f>'[3]District AGRI'!P45</f>
        <v>37400</v>
      </c>
      <c r="E44" s="226">
        <f t="shared" si="2"/>
        <v>2945</v>
      </c>
      <c r="F44" s="226">
        <f t="shared" si="2"/>
        <v>9341</v>
      </c>
      <c r="G44" s="226">
        <f>'[3]District MSME'!I44+'[3]District MSME'!G44</f>
        <v>37</v>
      </c>
      <c r="H44" s="226">
        <f>'[3]District MSME'!J44+'[3]District MSME'!H44</f>
        <v>140</v>
      </c>
      <c r="I44" s="226">
        <f>'[3]District MSME'!K44</f>
        <v>2982</v>
      </c>
      <c r="J44" s="226">
        <f>'[3]District MSME'!L44</f>
        <v>9481</v>
      </c>
      <c r="K44" s="226">
        <f>'[3]District OPS'!O44</f>
        <v>1715</v>
      </c>
      <c r="L44" s="226">
        <f>'[3]District OPS'!P44</f>
        <v>1999</v>
      </c>
      <c r="M44" s="227">
        <f t="shared" si="3"/>
        <v>42456</v>
      </c>
      <c r="N44" s="227">
        <f t="shared" si="3"/>
        <v>48880</v>
      </c>
      <c r="O44" s="228">
        <f>'[3]District OPS'!Q44</f>
        <v>35206</v>
      </c>
      <c r="P44" s="229">
        <f>'[3]District OPS'!R44</f>
        <v>30377</v>
      </c>
    </row>
    <row r="45" spans="1:16" ht="30" x14ac:dyDescent="0.25">
      <c r="A45" s="224">
        <v>37</v>
      </c>
      <c r="B45" s="225" t="s">
        <v>123</v>
      </c>
      <c r="C45" s="226">
        <f>'[3]District AGRI'!O46</f>
        <v>158682</v>
      </c>
      <c r="D45" s="226">
        <f>'[3]District AGRI'!P46</f>
        <v>201227</v>
      </c>
      <c r="E45" s="226">
        <f t="shared" si="2"/>
        <v>14971</v>
      </c>
      <c r="F45" s="226">
        <f t="shared" si="2"/>
        <v>98295</v>
      </c>
      <c r="G45" s="226">
        <f>'[3]District MSME'!I45+'[3]District MSME'!G45</f>
        <v>149</v>
      </c>
      <c r="H45" s="226">
        <f>'[3]District MSME'!J45+'[3]District MSME'!H45</f>
        <v>655</v>
      </c>
      <c r="I45" s="226">
        <f>'[3]District MSME'!K45</f>
        <v>15120</v>
      </c>
      <c r="J45" s="226">
        <f>'[3]District MSME'!L45</f>
        <v>98950</v>
      </c>
      <c r="K45" s="226">
        <f>'[3]District OPS'!O45</f>
        <v>3609</v>
      </c>
      <c r="L45" s="226">
        <f>'[3]District OPS'!P45</f>
        <v>5069</v>
      </c>
      <c r="M45" s="227">
        <f t="shared" si="3"/>
        <v>177411</v>
      </c>
      <c r="N45" s="227">
        <f t="shared" si="3"/>
        <v>305246</v>
      </c>
      <c r="O45" s="228">
        <f>'[3]District OPS'!Q45</f>
        <v>145227</v>
      </c>
      <c r="P45" s="229">
        <f>'[3]District OPS'!R45</f>
        <v>174915</v>
      </c>
    </row>
    <row r="46" spans="1:16" x14ac:dyDescent="0.25">
      <c r="A46" s="224">
        <v>38</v>
      </c>
      <c r="B46" s="225" t="s">
        <v>124</v>
      </c>
      <c r="C46" s="226">
        <f>'[3]District AGRI'!O47</f>
        <v>411075</v>
      </c>
      <c r="D46" s="226">
        <f>'[3]District AGRI'!P47</f>
        <v>705876</v>
      </c>
      <c r="E46" s="226">
        <f t="shared" si="2"/>
        <v>40486</v>
      </c>
      <c r="F46" s="226">
        <f t="shared" si="2"/>
        <v>350770</v>
      </c>
      <c r="G46" s="226">
        <f>'[3]District MSME'!I46+'[3]District MSME'!G46</f>
        <v>2504</v>
      </c>
      <c r="H46" s="226">
        <f>'[3]District MSME'!J46+'[3]District MSME'!H46</f>
        <v>24392</v>
      </c>
      <c r="I46" s="226">
        <f>'[3]District MSME'!K46</f>
        <v>42990</v>
      </c>
      <c r="J46" s="226">
        <f>'[3]District MSME'!L46</f>
        <v>375162</v>
      </c>
      <c r="K46" s="226">
        <f>'[3]District OPS'!O46</f>
        <v>10278</v>
      </c>
      <c r="L46" s="226">
        <f>'[3]District OPS'!P46</f>
        <v>27348</v>
      </c>
      <c r="M46" s="227">
        <f t="shared" si="3"/>
        <v>464343</v>
      </c>
      <c r="N46" s="227">
        <f t="shared" si="3"/>
        <v>1108386</v>
      </c>
      <c r="O46" s="228">
        <f>'[3]District OPS'!Q46</f>
        <v>276655</v>
      </c>
      <c r="P46" s="229">
        <f>'[3]District OPS'!R46</f>
        <v>464849</v>
      </c>
    </row>
    <row r="47" spans="1:16" x14ac:dyDescent="0.25">
      <c r="A47" s="224">
        <v>39</v>
      </c>
      <c r="B47" s="225" t="s">
        <v>125</v>
      </c>
      <c r="C47" s="226">
        <f>'[3]District AGRI'!O48</f>
        <v>59873</v>
      </c>
      <c r="D47" s="226">
        <f>'[3]District AGRI'!P48</f>
        <v>87465</v>
      </c>
      <c r="E47" s="226">
        <f t="shared" si="2"/>
        <v>10867</v>
      </c>
      <c r="F47" s="226">
        <f t="shared" si="2"/>
        <v>122162</v>
      </c>
      <c r="G47" s="226">
        <f>'[3]District MSME'!I47+'[3]District MSME'!G47</f>
        <v>422</v>
      </c>
      <c r="H47" s="226">
        <f>'[3]District MSME'!J47+'[3]District MSME'!H47</f>
        <v>3823</v>
      </c>
      <c r="I47" s="226">
        <f>'[3]District MSME'!K47</f>
        <v>11289</v>
      </c>
      <c r="J47" s="226">
        <f>'[3]District MSME'!L47</f>
        <v>125985</v>
      </c>
      <c r="K47" s="226">
        <f>'[3]District OPS'!O47</f>
        <v>3193</v>
      </c>
      <c r="L47" s="226">
        <f>'[3]District OPS'!P47</f>
        <v>7741</v>
      </c>
      <c r="M47" s="227">
        <f t="shared" si="3"/>
        <v>74355</v>
      </c>
      <c r="N47" s="227">
        <f t="shared" si="3"/>
        <v>221191</v>
      </c>
      <c r="O47" s="228">
        <f>'[3]District OPS'!Q47</f>
        <v>51413</v>
      </c>
      <c r="P47" s="229">
        <f>'[3]District OPS'!R47</f>
        <v>61711</v>
      </c>
    </row>
    <row r="48" spans="1:16" x14ac:dyDescent="0.25">
      <c r="A48" s="224">
        <v>40</v>
      </c>
      <c r="B48" s="225" t="s">
        <v>126</v>
      </c>
      <c r="C48" s="226">
        <f>'[3]District AGRI'!O49</f>
        <v>234676</v>
      </c>
      <c r="D48" s="226">
        <f>'[3]District AGRI'!P49</f>
        <v>378992</v>
      </c>
      <c r="E48" s="226">
        <f t="shared" si="2"/>
        <v>20723</v>
      </c>
      <c r="F48" s="226">
        <f t="shared" si="2"/>
        <v>123582</v>
      </c>
      <c r="G48" s="226">
        <f>'[3]District MSME'!I48+'[3]District MSME'!G48</f>
        <v>290</v>
      </c>
      <c r="H48" s="226">
        <f>'[3]District MSME'!J48+'[3]District MSME'!H48</f>
        <v>1700</v>
      </c>
      <c r="I48" s="226">
        <f>'[3]District MSME'!K48</f>
        <v>21013</v>
      </c>
      <c r="J48" s="226">
        <f>'[3]District MSME'!L48</f>
        <v>125282</v>
      </c>
      <c r="K48" s="226">
        <f>'[3]District OPS'!O48</f>
        <v>4075</v>
      </c>
      <c r="L48" s="226">
        <f>'[3]District OPS'!P48</f>
        <v>11753</v>
      </c>
      <c r="M48" s="227">
        <f t="shared" si="3"/>
        <v>259764</v>
      </c>
      <c r="N48" s="227">
        <f t="shared" si="3"/>
        <v>516027</v>
      </c>
      <c r="O48" s="228">
        <f>'[3]District OPS'!Q48</f>
        <v>186881</v>
      </c>
      <c r="P48" s="229">
        <f>'[3]District OPS'!R48</f>
        <v>278480</v>
      </c>
    </row>
    <row r="49" spans="1:16" x14ac:dyDescent="0.25">
      <c r="A49" s="224">
        <v>41</v>
      </c>
      <c r="B49" s="225" t="s">
        <v>127</v>
      </c>
      <c r="C49" s="226">
        <f>'[3]District AGRI'!O50</f>
        <v>123134</v>
      </c>
      <c r="D49" s="226">
        <f>'[3]District AGRI'!P50</f>
        <v>166979</v>
      </c>
      <c r="E49" s="226">
        <f t="shared" si="2"/>
        <v>35636</v>
      </c>
      <c r="F49" s="226">
        <f t="shared" si="2"/>
        <v>820451</v>
      </c>
      <c r="G49" s="226">
        <f>'[3]District MSME'!I49+'[3]District MSME'!G49</f>
        <v>2212</v>
      </c>
      <c r="H49" s="226">
        <f>'[3]District MSME'!J49+'[3]District MSME'!H49</f>
        <v>223168</v>
      </c>
      <c r="I49" s="226">
        <f>'[3]District MSME'!K49</f>
        <v>37848</v>
      </c>
      <c r="J49" s="226">
        <f>'[3]District MSME'!L49</f>
        <v>1043619</v>
      </c>
      <c r="K49" s="226">
        <f>'[3]District OPS'!O49</f>
        <v>12835</v>
      </c>
      <c r="L49" s="226">
        <f>'[3]District OPS'!P49</f>
        <v>44414</v>
      </c>
      <c r="M49" s="227">
        <f t="shared" si="3"/>
        <v>173817</v>
      </c>
      <c r="N49" s="227">
        <f t="shared" si="3"/>
        <v>1255012</v>
      </c>
      <c r="O49" s="228">
        <f>'[3]District OPS'!Q49</f>
        <v>115841</v>
      </c>
      <c r="P49" s="229">
        <f>'[3]District OPS'!R49</f>
        <v>179778</v>
      </c>
    </row>
    <row r="50" spans="1:16" ht="15" customHeight="1" x14ac:dyDescent="0.25">
      <c r="A50" s="230" t="s">
        <v>72</v>
      </c>
      <c r="B50" s="230"/>
      <c r="C50" s="231">
        <f t="shared" ref="C50:P50" si="4">SUM(C9:C49)</f>
        <v>7706607</v>
      </c>
      <c r="D50" s="231">
        <f t="shared" si="4"/>
        <v>13603288</v>
      </c>
      <c r="E50" s="231">
        <f t="shared" si="4"/>
        <v>919605</v>
      </c>
      <c r="F50" s="231">
        <f t="shared" si="4"/>
        <v>14998503</v>
      </c>
      <c r="G50" s="231">
        <f t="shared" si="4"/>
        <v>43986</v>
      </c>
      <c r="H50" s="231">
        <f t="shared" si="4"/>
        <v>2837625</v>
      </c>
      <c r="I50" s="231">
        <f t="shared" si="4"/>
        <v>963591</v>
      </c>
      <c r="J50" s="231">
        <f t="shared" si="4"/>
        <v>17836128</v>
      </c>
      <c r="K50" s="231">
        <f t="shared" si="4"/>
        <v>351958</v>
      </c>
      <c r="L50" s="231">
        <f t="shared" si="4"/>
        <v>1082410</v>
      </c>
      <c r="M50" s="231">
        <f t="shared" si="4"/>
        <v>9022156</v>
      </c>
      <c r="N50" s="231">
        <f t="shared" si="4"/>
        <v>32521826</v>
      </c>
      <c r="O50" s="231">
        <f t="shared" si="4"/>
        <v>5601304</v>
      </c>
      <c r="P50" s="231">
        <f t="shared" si="4"/>
        <v>8863727</v>
      </c>
    </row>
  </sheetData>
  <mergeCells count="17">
    <mergeCell ref="A1:P1"/>
    <mergeCell ref="A2:P2"/>
    <mergeCell ref="A3:P3"/>
    <mergeCell ref="A4:P4"/>
    <mergeCell ref="J5:L5"/>
    <mergeCell ref="M5:P5"/>
    <mergeCell ref="O6:P7"/>
    <mergeCell ref="E7:F7"/>
    <mergeCell ref="G7:H7"/>
    <mergeCell ref="I7:J7"/>
    <mergeCell ref="A50:B50"/>
    <mergeCell ref="A6:A8"/>
    <mergeCell ref="B6:B8"/>
    <mergeCell ref="C6:D7"/>
    <mergeCell ref="E6:J6"/>
    <mergeCell ref="K6:L7"/>
    <mergeCell ref="M6:N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BBE87-D72B-4056-B550-4EB77A053378}">
  <dimension ref="A1:P51"/>
  <sheetViews>
    <sheetView topLeftCell="A17" workbookViewId="0">
      <selection activeCell="W26" sqref="W26"/>
    </sheetView>
  </sheetViews>
  <sheetFormatPr defaultRowHeight="15" x14ac:dyDescent="0.25"/>
  <cols>
    <col min="2" max="2" width="18.5703125" bestFit="1" customWidth="1"/>
    <col min="3" max="6" width="10.28515625" bestFit="1" customWidth="1"/>
    <col min="7" max="8" width="9" bestFit="1" customWidth="1"/>
    <col min="9" max="9" width="10.28515625" bestFit="1" customWidth="1"/>
    <col min="10" max="10" width="11.5703125" bestFit="1" customWidth="1"/>
    <col min="11" max="11" width="6.42578125" bestFit="1" customWidth="1"/>
    <col min="12" max="13" width="7.7109375" bestFit="1" customWidth="1"/>
    <col min="14" max="15" width="10.28515625" bestFit="1" customWidth="1"/>
    <col min="16" max="16" width="11.5703125" bestFit="1" customWidth="1"/>
  </cols>
  <sheetData>
    <row r="1" spans="1:16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5.75" x14ac:dyDescent="0.25">
      <c r="A3" s="44" t="s">
        <v>269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x14ac:dyDescent="0.25">
      <c r="A4" s="43" t="s">
        <v>275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15" customHeight="1" x14ac:dyDescent="0.25">
      <c r="A5" s="232"/>
      <c r="B5" s="232"/>
      <c r="C5" s="233"/>
      <c r="D5" s="233"/>
      <c r="E5" s="233"/>
      <c r="F5" s="233"/>
      <c r="G5" s="233"/>
      <c r="H5" s="233"/>
      <c r="I5" s="233"/>
      <c r="J5" s="233"/>
      <c r="K5" s="233"/>
      <c r="L5" s="234" t="s">
        <v>228</v>
      </c>
      <c r="M5" s="234"/>
      <c r="N5" s="234"/>
      <c r="O5" s="235" t="s">
        <v>268</v>
      </c>
      <c r="P5" s="235"/>
    </row>
    <row r="6" spans="1:16" ht="15" customHeight="1" x14ac:dyDescent="0.25">
      <c r="A6" s="236" t="s">
        <v>4</v>
      </c>
      <c r="B6" s="100" t="s">
        <v>86</v>
      </c>
      <c r="C6" s="100" t="s">
        <v>131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ht="15" customHeight="1" x14ac:dyDescent="0.25">
      <c r="A7" s="237"/>
      <c r="B7" s="100"/>
      <c r="C7" s="140" t="s">
        <v>152</v>
      </c>
      <c r="D7" s="141"/>
      <c r="E7" s="141"/>
      <c r="F7" s="141"/>
      <c r="G7" s="141"/>
      <c r="H7" s="142"/>
      <c r="I7" s="42" t="s">
        <v>153</v>
      </c>
      <c r="J7" s="42"/>
      <c r="K7" s="42" t="s">
        <v>154</v>
      </c>
      <c r="L7" s="42"/>
      <c r="M7" s="42" t="s">
        <v>155</v>
      </c>
      <c r="N7" s="42"/>
      <c r="O7" s="40" t="s">
        <v>156</v>
      </c>
      <c r="P7" s="40"/>
    </row>
    <row r="8" spans="1:16" ht="29.25" customHeight="1" x14ac:dyDescent="0.25">
      <c r="A8" s="237"/>
      <c r="B8" s="100"/>
      <c r="C8" s="42" t="s">
        <v>190</v>
      </c>
      <c r="D8" s="42"/>
      <c r="E8" s="42" t="s">
        <v>158</v>
      </c>
      <c r="F8" s="42"/>
      <c r="G8" s="238" t="s">
        <v>159</v>
      </c>
      <c r="H8" s="238"/>
      <c r="I8" s="42"/>
      <c r="J8" s="42"/>
      <c r="K8" s="42"/>
      <c r="L8" s="42"/>
      <c r="M8" s="42"/>
      <c r="N8" s="42"/>
      <c r="O8" s="40"/>
      <c r="P8" s="40"/>
    </row>
    <row r="9" spans="1:16" ht="15.75" x14ac:dyDescent="0.25">
      <c r="A9" s="239"/>
      <c r="B9" s="100"/>
      <c r="C9" s="103" t="s">
        <v>138</v>
      </c>
      <c r="D9" s="103" t="s">
        <v>139</v>
      </c>
      <c r="E9" s="103" t="s">
        <v>138</v>
      </c>
      <c r="F9" s="103" t="s">
        <v>139</v>
      </c>
      <c r="G9" s="103" t="s">
        <v>138</v>
      </c>
      <c r="H9" s="103" t="s">
        <v>139</v>
      </c>
      <c r="I9" s="103" t="s">
        <v>138</v>
      </c>
      <c r="J9" s="103" t="s">
        <v>139</v>
      </c>
      <c r="K9" s="103" t="s">
        <v>138</v>
      </c>
      <c r="L9" s="103" t="s">
        <v>139</v>
      </c>
      <c r="M9" s="103" t="s">
        <v>138</v>
      </c>
      <c r="N9" s="103" t="s">
        <v>139</v>
      </c>
      <c r="O9" s="103" t="s">
        <v>138</v>
      </c>
      <c r="P9" s="103" t="s">
        <v>139</v>
      </c>
    </row>
    <row r="10" spans="1:16" x14ac:dyDescent="0.25">
      <c r="A10" s="204">
        <v>1</v>
      </c>
      <c r="B10" s="22" t="s">
        <v>87</v>
      </c>
      <c r="C10" s="23">
        <v>169364</v>
      </c>
      <c r="D10" s="23">
        <v>257760</v>
      </c>
      <c r="E10" s="23">
        <v>51843</v>
      </c>
      <c r="F10" s="23">
        <v>87624</v>
      </c>
      <c r="G10" s="23">
        <v>14480</v>
      </c>
      <c r="H10" s="23">
        <v>32229</v>
      </c>
      <c r="I10" s="23">
        <f>C10+E10+G10</f>
        <v>235687</v>
      </c>
      <c r="J10" s="23">
        <f>D10+F10+H10</f>
        <v>377613</v>
      </c>
      <c r="K10" s="23">
        <v>114</v>
      </c>
      <c r="L10" s="23">
        <v>1100</v>
      </c>
      <c r="M10" s="23">
        <v>1158</v>
      </c>
      <c r="N10" s="23">
        <v>48804</v>
      </c>
      <c r="O10" s="23">
        <f>I10+K10+M10</f>
        <v>236959</v>
      </c>
      <c r="P10" s="23">
        <f>J10+L10+N10</f>
        <v>427517</v>
      </c>
    </row>
    <row r="11" spans="1:16" x14ac:dyDescent="0.25">
      <c r="A11" s="204">
        <v>2</v>
      </c>
      <c r="B11" s="22" t="s">
        <v>88</v>
      </c>
      <c r="C11" s="23">
        <v>122299</v>
      </c>
      <c r="D11" s="23">
        <v>177390</v>
      </c>
      <c r="E11" s="23">
        <v>36660</v>
      </c>
      <c r="F11" s="23">
        <v>55094</v>
      </c>
      <c r="G11" s="23">
        <v>11178</v>
      </c>
      <c r="H11" s="23">
        <v>18340</v>
      </c>
      <c r="I11" s="23">
        <f t="shared" ref="I11:J50" si="0">C11+E11+G11</f>
        <v>170137</v>
      </c>
      <c r="J11" s="23">
        <f t="shared" si="0"/>
        <v>250824</v>
      </c>
      <c r="K11" s="23">
        <v>122</v>
      </c>
      <c r="L11" s="23">
        <v>1073</v>
      </c>
      <c r="M11" s="23">
        <v>1009</v>
      </c>
      <c r="N11" s="23">
        <v>41265</v>
      </c>
      <c r="O11" s="23">
        <f t="shared" ref="O11:P50" si="1">I11+K11+M11</f>
        <v>171268</v>
      </c>
      <c r="P11" s="23">
        <f t="shared" si="1"/>
        <v>293162</v>
      </c>
    </row>
    <row r="12" spans="1:16" x14ac:dyDescent="0.25">
      <c r="A12" s="204">
        <v>3</v>
      </c>
      <c r="B12" s="22" t="s">
        <v>89</v>
      </c>
      <c r="C12" s="23">
        <v>155311</v>
      </c>
      <c r="D12" s="23">
        <v>96622</v>
      </c>
      <c r="E12" s="23">
        <v>7831</v>
      </c>
      <c r="F12" s="23">
        <v>13296</v>
      </c>
      <c r="G12" s="23">
        <v>2229</v>
      </c>
      <c r="H12" s="23">
        <v>3146</v>
      </c>
      <c r="I12" s="23">
        <f t="shared" si="0"/>
        <v>165371</v>
      </c>
      <c r="J12" s="23">
        <f t="shared" si="0"/>
        <v>113064</v>
      </c>
      <c r="K12" s="23">
        <v>50</v>
      </c>
      <c r="L12" s="23">
        <v>87</v>
      </c>
      <c r="M12" s="23">
        <v>115</v>
      </c>
      <c r="N12" s="23">
        <v>4052</v>
      </c>
      <c r="O12" s="23">
        <f t="shared" si="1"/>
        <v>165536</v>
      </c>
      <c r="P12" s="23">
        <f t="shared" si="1"/>
        <v>117203</v>
      </c>
    </row>
    <row r="13" spans="1:16" x14ac:dyDescent="0.25">
      <c r="A13" s="204">
        <v>4</v>
      </c>
      <c r="B13" s="22" t="s">
        <v>90</v>
      </c>
      <c r="C13" s="23">
        <v>99141</v>
      </c>
      <c r="D13" s="23">
        <v>87905</v>
      </c>
      <c r="E13" s="23">
        <v>30242</v>
      </c>
      <c r="F13" s="23">
        <v>33142</v>
      </c>
      <c r="G13" s="23">
        <v>9840</v>
      </c>
      <c r="H13" s="23">
        <v>13918</v>
      </c>
      <c r="I13" s="23">
        <f t="shared" si="0"/>
        <v>139223</v>
      </c>
      <c r="J13" s="23">
        <f t="shared" si="0"/>
        <v>134965</v>
      </c>
      <c r="K13" s="23">
        <v>76</v>
      </c>
      <c r="L13" s="23">
        <v>197</v>
      </c>
      <c r="M13" s="23">
        <v>840</v>
      </c>
      <c r="N13" s="23">
        <v>4509</v>
      </c>
      <c r="O13" s="23">
        <f t="shared" si="1"/>
        <v>140139</v>
      </c>
      <c r="P13" s="23">
        <f t="shared" si="1"/>
        <v>139671</v>
      </c>
    </row>
    <row r="14" spans="1:16" x14ac:dyDescent="0.25">
      <c r="A14" s="204">
        <v>5</v>
      </c>
      <c r="B14" s="22" t="s">
        <v>91</v>
      </c>
      <c r="C14" s="23">
        <v>105343</v>
      </c>
      <c r="D14" s="23">
        <v>177663</v>
      </c>
      <c r="E14" s="23">
        <v>32412</v>
      </c>
      <c r="F14" s="23">
        <v>64871</v>
      </c>
      <c r="G14" s="23">
        <v>8380</v>
      </c>
      <c r="H14" s="23">
        <v>15447</v>
      </c>
      <c r="I14" s="23">
        <f t="shared" si="0"/>
        <v>146135</v>
      </c>
      <c r="J14" s="23">
        <f t="shared" si="0"/>
        <v>257981</v>
      </c>
      <c r="K14" s="23">
        <v>15</v>
      </c>
      <c r="L14" s="23">
        <v>1104</v>
      </c>
      <c r="M14" s="23">
        <v>1927</v>
      </c>
      <c r="N14" s="23">
        <v>42483</v>
      </c>
      <c r="O14" s="23">
        <f t="shared" si="1"/>
        <v>148077</v>
      </c>
      <c r="P14" s="23">
        <f t="shared" si="1"/>
        <v>301568</v>
      </c>
    </row>
    <row r="15" spans="1:16" x14ac:dyDescent="0.25">
      <c r="A15" s="204">
        <v>6</v>
      </c>
      <c r="B15" s="22" t="s">
        <v>92</v>
      </c>
      <c r="C15" s="23">
        <v>212039</v>
      </c>
      <c r="D15" s="23">
        <v>186142</v>
      </c>
      <c r="E15" s="23">
        <v>8197</v>
      </c>
      <c r="F15" s="23">
        <v>30306</v>
      </c>
      <c r="G15" s="23">
        <v>1922</v>
      </c>
      <c r="H15" s="23">
        <v>3163</v>
      </c>
      <c r="I15" s="23">
        <f t="shared" si="0"/>
        <v>222158</v>
      </c>
      <c r="J15" s="23">
        <f t="shared" si="0"/>
        <v>219611</v>
      </c>
      <c r="K15" s="23">
        <v>3</v>
      </c>
      <c r="L15" s="23">
        <v>10</v>
      </c>
      <c r="M15" s="23">
        <v>318</v>
      </c>
      <c r="N15" s="23">
        <v>15004</v>
      </c>
      <c r="O15" s="23">
        <f t="shared" si="1"/>
        <v>222479</v>
      </c>
      <c r="P15" s="23">
        <f t="shared" si="1"/>
        <v>234625</v>
      </c>
    </row>
    <row r="16" spans="1:16" x14ac:dyDescent="0.25">
      <c r="A16" s="204">
        <v>7</v>
      </c>
      <c r="B16" s="22" t="s">
        <v>93</v>
      </c>
      <c r="C16" s="23">
        <v>63815</v>
      </c>
      <c r="D16" s="23">
        <v>77662</v>
      </c>
      <c r="E16" s="23">
        <v>18044</v>
      </c>
      <c r="F16" s="23">
        <v>31351</v>
      </c>
      <c r="G16" s="23">
        <v>12122</v>
      </c>
      <c r="H16" s="23">
        <v>20861</v>
      </c>
      <c r="I16" s="23">
        <f t="shared" si="0"/>
        <v>93981</v>
      </c>
      <c r="J16" s="23">
        <f t="shared" si="0"/>
        <v>129874</v>
      </c>
      <c r="K16" s="23">
        <v>34</v>
      </c>
      <c r="L16" s="23">
        <v>237</v>
      </c>
      <c r="M16" s="23">
        <v>2884</v>
      </c>
      <c r="N16" s="23">
        <v>14120</v>
      </c>
      <c r="O16" s="23">
        <f t="shared" si="1"/>
        <v>96899</v>
      </c>
      <c r="P16" s="23">
        <f t="shared" si="1"/>
        <v>144231</v>
      </c>
    </row>
    <row r="17" spans="1:16" x14ac:dyDescent="0.25">
      <c r="A17" s="204">
        <v>8</v>
      </c>
      <c r="B17" s="22" t="s">
        <v>94</v>
      </c>
      <c r="C17" s="23">
        <v>73994</v>
      </c>
      <c r="D17" s="23">
        <v>114955</v>
      </c>
      <c r="E17" s="23">
        <v>18016</v>
      </c>
      <c r="F17" s="23">
        <v>36167</v>
      </c>
      <c r="G17" s="23">
        <v>6277</v>
      </c>
      <c r="H17" s="23">
        <v>8500</v>
      </c>
      <c r="I17" s="23">
        <f t="shared" si="0"/>
        <v>98287</v>
      </c>
      <c r="J17" s="23">
        <f t="shared" si="0"/>
        <v>159622</v>
      </c>
      <c r="K17" s="23">
        <v>70</v>
      </c>
      <c r="L17" s="23">
        <v>2734</v>
      </c>
      <c r="M17" s="23">
        <v>999</v>
      </c>
      <c r="N17" s="23">
        <v>58462</v>
      </c>
      <c r="O17" s="23">
        <f t="shared" si="1"/>
        <v>99356</v>
      </c>
      <c r="P17" s="23">
        <f t="shared" si="1"/>
        <v>220818</v>
      </c>
    </row>
    <row r="18" spans="1:16" x14ac:dyDescent="0.25">
      <c r="A18" s="204">
        <v>9</v>
      </c>
      <c r="B18" s="22" t="s">
        <v>95</v>
      </c>
      <c r="C18" s="23">
        <v>223750</v>
      </c>
      <c r="D18" s="23">
        <v>244127</v>
      </c>
      <c r="E18" s="23">
        <v>41448</v>
      </c>
      <c r="F18" s="23">
        <v>68598</v>
      </c>
      <c r="G18" s="23">
        <v>13627</v>
      </c>
      <c r="H18" s="23">
        <v>25545</v>
      </c>
      <c r="I18" s="23">
        <f t="shared" si="0"/>
        <v>278825</v>
      </c>
      <c r="J18" s="23">
        <f t="shared" si="0"/>
        <v>338270</v>
      </c>
      <c r="K18" s="23">
        <v>507</v>
      </c>
      <c r="L18" s="23">
        <v>2520</v>
      </c>
      <c r="M18" s="23">
        <v>1570</v>
      </c>
      <c r="N18" s="23">
        <v>34084</v>
      </c>
      <c r="O18" s="23">
        <f t="shared" si="1"/>
        <v>280902</v>
      </c>
      <c r="P18" s="23">
        <f t="shared" si="1"/>
        <v>374874</v>
      </c>
    </row>
    <row r="19" spans="1:16" x14ac:dyDescent="0.25">
      <c r="A19" s="204">
        <v>10</v>
      </c>
      <c r="B19" s="22" t="s">
        <v>96</v>
      </c>
      <c r="C19" s="23">
        <v>245646</v>
      </c>
      <c r="D19" s="23">
        <v>448121</v>
      </c>
      <c r="E19" s="23">
        <v>30315</v>
      </c>
      <c r="F19" s="23">
        <v>82919</v>
      </c>
      <c r="G19" s="23">
        <v>19418</v>
      </c>
      <c r="H19" s="23">
        <v>27252</v>
      </c>
      <c r="I19" s="23">
        <f t="shared" si="0"/>
        <v>295379</v>
      </c>
      <c r="J19" s="23">
        <f t="shared" si="0"/>
        <v>558292</v>
      </c>
      <c r="K19" s="23">
        <v>449</v>
      </c>
      <c r="L19" s="23">
        <v>12447</v>
      </c>
      <c r="M19" s="23">
        <v>3402</v>
      </c>
      <c r="N19" s="23">
        <v>257609</v>
      </c>
      <c r="O19" s="23">
        <f t="shared" si="1"/>
        <v>299230</v>
      </c>
      <c r="P19" s="23">
        <f t="shared" si="1"/>
        <v>828348</v>
      </c>
    </row>
    <row r="20" spans="1:16" x14ac:dyDescent="0.25">
      <c r="A20" s="204">
        <v>11</v>
      </c>
      <c r="B20" s="22" t="s">
        <v>97</v>
      </c>
      <c r="C20" s="23">
        <v>126560</v>
      </c>
      <c r="D20" s="23">
        <v>169573</v>
      </c>
      <c r="E20" s="23">
        <v>54341</v>
      </c>
      <c r="F20" s="23">
        <v>68138</v>
      </c>
      <c r="G20" s="23">
        <v>26493</v>
      </c>
      <c r="H20" s="23">
        <v>50756</v>
      </c>
      <c r="I20" s="23">
        <f t="shared" si="0"/>
        <v>207394</v>
      </c>
      <c r="J20" s="23">
        <f t="shared" si="0"/>
        <v>288467</v>
      </c>
      <c r="K20" s="23">
        <v>18</v>
      </c>
      <c r="L20" s="23">
        <v>1693</v>
      </c>
      <c r="M20" s="23">
        <v>2139</v>
      </c>
      <c r="N20" s="23">
        <v>64091</v>
      </c>
      <c r="O20" s="23">
        <f t="shared" si="1"/>
        <v>209551</v>
      </c>
      <c r="P20" s="23">
        <f t="shared" si="1"/>
        <v>354251</v>
      </c>
    </row>
    <row r="21" spans="1:16" x14ac:dyDescent="0.25">
      <c r="A21" s="204">
        <v>12</v>
      </c>
      <c r="B21" s="22" t="s">
        <v>98</v>
      </c>
      <c r="C21" s="23">
        <v>166979</v>
      </c>
      <c r="D21" s="23">
        <v>206420</v>
      </c>
      <c r="E21" s="23">
        <v>34780</v>
      </c>
      <c r="F21" s="23">
        <v>56323</v>
      </c>
      <c r="G21" s="23">
        <v>10606</v>
      </c>
      <c r="H21" s="23">
        <v>20069</v>
      </c>
      <c r="I21" s="23">
        <f t="shared" si="0"/>
        <v>212365</v>
      </c>
      <c r="J21" s="23">
        <f t="shared" si="0"/>
        <v>282812</v>
      </c>
      <c r="K21" s="23">
        <v>758</v>
      </c>
      <c r="L21" s="23">
        <v>3338</v>
      </c>
      <c r="M21" s="23">
        <v>724</v>
      </c>
      <c r="N21" s="23">
        <v>21996</v>
      </c>
      <c r="O21" s="23">
        <f t="shared" si="1"/>
        <v>213847</v>
      </c>
      <c r="P21" s="23">
        <f t="shared" si="1"/>
        <v>308146</v>
      </c>
    </row>
    <row r="22" spans="1:16" x14ac:dyDescent="0.25">
      <c r="A22" s="204">
        <v>13</v>
      </c>
      <c r="B22" s="22" t="s">
        <v>99</v>
      </c>
      <c r="C22" s="23">
        <v>288843</v>
      </c>
      <c r="D22" s="23">
        <v>457762</v>
      </c>
      <c r="E22" s="23">
        <v>31257</v>
      </c>
      <c r="F22" s="23">
        <v>69984</v>
      </c>
      <c r="G22" s="23">
        <v>13218</v>
      </c>
      <c r="H22" s="23">
        <v>27226</v>
      </c>
      <c r="I22" s="23">
        <f t="shared" si="0"/>
        <v>333318</v>
      </c>
      <c r="J22" s="23">
        <f t="shared" si="0"/>
        <v>554972</v>
      </c>
      <c r="K22" s="23">
        <v>113</v>
      </c>
      <c r="L22" s="23">
        <v>2908</v>
      </c>
      <c r="M22" s="23">
        <v>581</v>
      </c>
      <c r="N22" s="23">
        <v>18748</v>
      </c>
      <c r="O22" s="23">
        <f t="shared" si="1"/>
        <v>334012</v>
      </c>
      <c r="P22" s="23">
        <f t="shared" si="1"/>
        <v>576628</v>
      </c>
    </row>
    <row r="23" spans="1:16" x14ac:dyDescent="0.25">
      <c r="A23" s="204">
        <v>14</v>
      </c>
      <c r="B23" s="22" t="s">
        <v>100</v>
      </c>
      <c r="C23" s="23">
        <v>124280</v>
      </c>
      <c r="D23" s="23">
        <v>129421</v>
      </c>
      <c r="E23" s="23">
        <v>31599</v>
      </c>
      <c r="F23" s="23">
        <v>34107</v>
      </c>
      <c r="G23" s="23">
        <v>10429</v>
      </c>
      <c r="H23" s="23">
        <v>15455</v>
      </c>
      <c r="I23" s="23">
        <f t="shared" si="0"/>
        <v>166308</v>
      </c>
      <c r="J23" s="23">
        <f t="shared" si="0"/>
        <v>178983</v>
      </c>
      <c r="K23" s="23">
        <v>267</v>
      </c>
      <c r="L23" s="23">
        <v>1305</v>
      </c>
      <c r="M23" s="23">
        <v>9594</v>
      </c>
      <c r="N23" s="23">
        <v>10901</v>
      </c>
      <c r="O23" s="23">
        <f t="shared" si="1"/>
        <v>176169</v>
      </c>
      <c r="P23" s="23">
        <f t="shared" si="1"/>
        <v>191189</v>
      </c>
    </row>
    <row r="24" spans="1:16" x14ac:dyDescent="0.25">
      <c r="A24" s="204">
        <v>15</v>
      </c>
      <c r="B24" s="22" t="s">
        <v>101</v>
      </c>
      <c r="C24" s="23">
        <v>49100</v>
      </c>
      <c r="D24" s="23">
        <v>86324</v>
      </c>
      <c r="E24" s="23">
        <v>4855</v>
      </c>
      <c r="F24" s="23">
        <v>12568</v>
      </c>
      <c r="G24" s="23">
        <v>2954</v>
      </c>
      <c r="H24" s="23">
        <v>4174</v>
      </c>
      <c r="I24" s="23">
        <f t="shared" si="0"/>
        <v>56909</v>
      </c>
      <c r="J24" s="23">
        <f t="shared" si="0"/>
        <v>103066</v>
      </c>
      <c r="K24" s="23">
        <v>115</v>
      </c>
      <c r="L24" s="23">
        <v>294</v>
      </c>
      <c r="M24" s="23">
        <v>390</v>
      </c>
      <c r="N24" s="23">
        <v>4260</v>
      </c>
      <c r="O24" s="23">
        <f t="shared" si="1"/>
        <v>57414</v>
      </c>
      <c r="P24" s="23">
        <f t="shared" si="1"/>
        <v>107620</v>
      </c>
    </row>
    <row r="25" spans="1:16" x14ac:dyDescent="0.25">
      <c r="A25" s="204">
        <v>16</v>
      </c>
      <c r="B25" s="22" t="s">
        <v>102</v>
      </c>
      <c r="C25" s="23">
        <v>28063</v>
      </c>
      <c r="D25" s="23">
        <v>31859</v>
      </c>
      <c r="E25" s="23">
        <v>9046</v>
      </c>
      <c r="F25" s="23">
        <v>16113</v>
      </c>
      <c r="G25" s="23">
        <v>3664</v>
      </c>
      <c r="H25" s="23">
        <v>4664</v>
      </c>
      <c r="I25" s="23">
        <f t="shared" si="0"/>
        <v>40773</v>
      </c>
      <c r="J25" s="23">
        <f t="shared" si="0"/>
        <v>52636</v>
      </c>
      <c r="K25" s="23">
        <v>43</v>
      </c>
      <c r="L25" s="23">
        <v>531</v>
      </c>
      <c r="M25" s="23">
        <v>428</v>
      </c>
      <c r="N25" s="23">
        <v>8088</v>
      </c>
      <c r="O25" s="23">
        <f t="shared" si="1"/>
        <v>41244</v>
      </c>
      <c r="P25" s="23">
        <f t="shared" si="1"/>
        <v>61255</v>
      </c>
    </row>
    <row r="26" spans="1:16" x14ac:dyDescent="0.25">
      <c r="A26" s="204">
        <v>17</v>
      </c>
      <c r="B26" s="22" t="s">
        <v>103</v>
      </c>
      <c r="C26" s="23">
        <v>106546</v>
      </c>
      <c r="D26" s="23">
        <v>121131</v>
      </c>
      <c r="E26" s="23">
        <v>19294</v>
      </c>
      <c r="F26" s="23">
        <v>45997</v>
      </c>
      <c r="G26" s="23">
        <v>4491</v>
      </c>
      <c r="H26" s="23">
        <v>5923</v>
      </c>
      <c r="I26" s="23">
        <f t="shared" si="0"/>
        <v>130331</v>
      </c>
      <c r="J26" s="23">
        <f t="shared" si="0"/>
        <v>173051</v>
      </c>
      <c r="K26" s="23">
        <v>31</v>
      </c>
      <c r="L26" s="23">
        <v>691</v>
      </c>
      <c r="M26" s="23">
        <v>875</v>
      </c>
      <c r="N26" s="23">
        <v>5648</v>
      </c>
      <c r="O26" s="23">
        <f t="shared" si="1"/>
        <v>131237</v>
      </c>
      <c r="P26" s="23">
        <f t="shared" si="1"/>
        <v>179390</v>
      </c>
    </row>
    <row r="27" spans="1:16" x14ac:dyDescent="0.25">
      <c r="A27" s="204">
        <v>18</v>
      </c>
      <c r="B27" s="22" t="s">
        <v>104</v>
      </c>
      <c r="C27" s="23">
        <v>68301</v>
      </c>
      <c r="D27" s="23">
        <v>46273</v>
      </c>
      <c r="E27" s="23">
        <v>29159</v>
      </c>
      <c r="F27" s="23">
        <v>34985</v>
      </c>
      <c r="G27" s="23">
        <v>5345</v>
      </c>
      <c r="H27" s="23">
        <v>9842</v>
      </c>
      <c r="I27" s="23">
        <f t="shared" si="0"/>
        <v>102805</v>
      </c>
      <c r="J27" s="23">
        <f t="shared" si="0"/>
        <v>91100</v>
      </c>
      <c r="K27" s="23">
        <v>43</v>
      </c>
      <c r="L27" s="23">
        <v>109</v>
      </c>
      <c r="M27" s="23">
        <v>990</v>
      </c>
      <c r="N27" s="23">
        <v>2297</v>
      </c>
      <c r="O27" s="23">
        <f t="shared" si="1"/>
        <v>103838</v>
      </c>
      <c r="P27" s="23">
        <f t="shared" si="1"/>
        <v>93506</v>
      </c>
    </row>
    <row r="28" spans="1:16" x14ac:dyDescent="0.25">
      <c r="A28" s="204">
        <v>19</v>
      </c>
      <c r="B28" s="22" t="s">
        <v>105</v>
      </c>
      <c r="C28" s="23">
        <v>262264</v>
      </c>
      <c r="D28" s="23">
        <v>710675</v>
      </c>
      <c r="E28" s="23">
        <v>54603</v>
      </c>
      <c r="F28" s="23">
        <v>162837</v>
      </c>
      <c r="G28" s="23">
        <v>15409</v>
      </c>
      <c r="H28" s="23">
        <v>28221</v>
      </c>
      <c r="I28" s="23">
        <f t="shared" si="0"/>
        <v>332276</v>
      </c>
      <c r="J28" s="23">
        <f t="shared" si="0"/>
        <v>901733</v>
      </c>
      <c r="K28" s="23">
        <v>325</v>
      </c>
      <c r="L28" s="23">
        <v>8238</v>
      </c>
      <c r="M28" s="23">
        <v>4104</v>
      </c>
      <c r="N28" s="23">
        <v>169131</v>
      </c>
      <c r="O28" s="23">
        <f t="shared" si="1"/>
        <v>336705</v>
      </c>
      <c r="P28" s="23">
        <f t="shared" si="1"/>
        <v>1079102</v>
      </c>
    </row>
    <row r="29" spans="1:16" x14ac:dyDescent="0.25">
      <c r="A29" s="204">
        <v>20</v>
      </c>
      <c r="B29" s="22" t="s">
        <v>106</v>
      </c>
      <c r="C29" s="23">
        <v>325895</v>
      </c>
      <c r="D29" s="23">
        <v>733663</v>
      </c>
      <c r="E29" s="23">
        <v>41962</v>
      </c>
      <c r="F29" s="23">
        <v>120210</v>
      </c>
      <c r="G29" s="23">
        <v>14460</v>
      </c>
      <c r="H29" s="23">
        <v>23727</v>
      </c>
      <c r="I29" s="23">
        <f t="shared" si="0"/>
        <v>382317</v>
      </c>
      <c r="J29" s="23">
        <f t="shared" si="0"/>
        <v>877600</v>
      </c>
      <c r="K29" s="23">
        <v>332</v>
      </c>
      <c r="L29" s="23">
        <v>4432</v>
      </c>
      <c r="M29" s="23">
        <v>5105</v>
      </c>
      <c r="N29" s="23">
        <v>68274</v>
      </c>
      <c r="O29" s="23">
        <f t="shared" si="1"/>
        <v>387754</v>
      </c>
      <c r="P29" s="23">
        <f t="shared" si="1"/>
        <v>950306</v>
      </c>
    </row>
    <row r="30" spans="1:16" x14ac:dyDescent="0.25">
      <c r="A30" s="204">
        <v>21</v>
      </c>
      <c r="B30" s="22" t="s">
        <v>107</v>
      </c>
      <c r="C30" s="23">
        <v>398220</v>
      </c>
      <c r="D30" s="23">
        <v>472468</v>
      </c>
      <c r="E30" s="23">
        <v>153633</v>
      </c>
      <c r="F30" s="23">
        <v>258127</v>
      </c>
      <c r="G30" s="23">
        <v>33977</v>
      </c>
      <c r="H30" s="23">
        <v>65072</v>
      </c>
      <c r="I30" s="23">
        <f t="shared" si="0"/>
        <v>585830</v>
      </c>
      <c r="J30" s="23">
        <f t="shared" si="0"/>
        <v>795667</v>
      </c>
      <c r="K30" s="23">
        <v>412</v>
      </c>
      <c r="L30" s="23">
        <v>20000</v>
      </c>
      <c r="M30" s="23">
        <v>6810</v>
      </c>
      <c r="N30" s="23">
        <v>516009</v>
      </c>
      <c r="O30" s="23">
        <f t="shared" si="1"/>
        <v>593052</v>
      </c>
      <c r="P30" s="23">
        <f t="shared" si="1"/>
        <v>1331676</v>
      </c>
    </row>
    <row r="31" spans="1:16" x14ac:dyDescent="0.25">
      <c r="A31" s="204">
        <v>22</v>
      </c>
      <c r="B31" s="22" t="s">
        <v>108</v>
      </c>
      <c r="C31" s="23">
        <v>87089</v>
      </c>
      <c r="D31" s="23">
        <v>136605</v>
      </c>
      <c r="E31" s="23">
        <v>16327</v>
      </c>
      <c r="F31" s="23">
        <v>24027</v>
      </c>
      <c r="G31" s="23">
        <v>2485</v>
      </c>
      <c r="H31" s="23">
        <v>3940</v>
      </c>
      <c r="I31" s="23">
        <f t="shared" si="0"/>
        <v>105901</v>
      </c>
      <c r="J31" s="23">
        <f t="shared" si="0"/>
        <v>164572</v>
      </c>
      <c r="K31" s="23">
        <v>230</v>
      </c>
      <c r="L31" s="23">
        <v>1187</v>
      </c>
      <c r="M31" s="23">
        <v>9679</v>
      </c>
      <c r="N31" s="23">
        <v>6090</v>
      </c>
      <c r="O31" s="23">
        <f t="shared" si="1"/>
        <v>115810</v>
      </c>
      <c r="P31" s="23">
        <f t="shared" si="1"/>
        <v>171849</v>
      </c>
    </row>
    <row r="32" spans="1:16" x14ac:dyDescent="0.25">
      <c r="A32" s="204">
        <v>23</v>
      </c>
      <c r="B32" s="22" t="s">
        <v>109</v>
      </c>
      <c r="C32" s="23">
        <v>191682</v>
      </c>
      <c r="D32" s="23">
        <v>201367</v>
      </c>
      <c r="E32" s="23">
        <v>21708</v>
      </c>
      <c r="F32" s="23">
        <v>26691</v>
      </c>
      <c r="G32" s="23">
        <v>3492</v>
      </c>
      <c r="H32" s="23">
        <v>4013</v>
      </c>
      <c r="I32" s="23">
        <f t="shared" si="0"/>
        <v>216882</v>
      </c>
      <c r="J32" s="23">
        <f t="shared" si="0"/>
        <v>232071</v>
      </c>
      <c r="K32" s="23">
        <v>52</v>
      </c>
      <c r="L32" s="23">
        <v>104</v>
      </c>
      <c r="M32" s="23">
        <v>3830</v>
      </c>
      <c r="N32" s="23">
        <v>9360</v>
      </c>
      <c r="O32" s="23">
        <f t="shared" si="1"/>
        <v>220764</v>
      </c>
      <c r="P32" s="23">
        <f t="shared" si="1"/>
        <v>241535</v>
      </c>
    </row>
    <row r="33" spans="1:16" x14ac:dyDescent="0.25">
      <c r="A33" s="204">
        <v>24</v>
      </c>
      <c r="B33" s="22" t="s">
        <v>110</v>
      </c>
      <c r="C33" s="23">
        <v>205489</v>
      </c>
      <c r="D33" s="23">
        <v>234222</v>
      </c>
      <c r="E33" s="23">
        <v>44340</v>
      </c>
      <c r="F33" s="23">
        <v>72071</v>
      </c>
      <c r="G33" s="23">
        <v>5741</v>
      </c>
      <c r="H33" s="23">
        <v>9443</v>
      </c>
      <c r="I33" s="23">
        <f t="shared" si="0"/>
        <v>255570</v>
      </c>
      <c r="J33" s="23">
        <f t="shared" si="0"/>
        <v>315736</v>
      </c>
      <c r="K33" s="23">
        <v>64</v>
      </c>
      <c r="L33" s="23">
        <v>249</v>
      </c>
      <c r="M33" s="23">
        <v>2428</v>
      </c>
      <c r="N33" s="23">
        <v>18939</v>
      </c>
      <c r="O33" s="23">
        <f t="shared" si="1"/>
        <v>258062</v>
      </c>
      <c r="P33" s="23">
        <f t="shared" si="1"/>
        <v>334924</v>
      </c>
    </row>
    <row r="34" spans="1:16" x14ac:dyDescent="0.25">
      <c r="A34" s="204">
        <v>25</v>
      </c>
      <c r="B34" s="22" t="s">
        <v>111</v>
      </c>
      <c r="C34" s="23">
        <v>244081</v>
      </c>
      <c r="D34" s="23">
        <v>389254</v>
      </c>
      <c r="E34" s="23">
        <v>59636</v>
      </c>
      <c r="F34" s="23">
        <v>103345</v>
      </c>
      <c r="G34" s="23">
        <v>45186</v>
      </c>
      <c r="H34" s="23">
        <v>73080</v>
      </c>
      <c r="I34" s="23">
        <f t="shared" si="0"/>
        <v>348903</v>
      </c>
      <c r="J34" s="23">
        <f t="shared" si="0"/>
        <v>565679</v>
      </c>
      <c r="K34" s="23">
        <v>153</v>
      </c>
      <c r="L34" s="23">
        <v>1156</v>
      </c>
      <c r="M34" s="23">
        <v>3608</v>
      </c>
      <c r="N34" s="23">
        <v>18354</v>
      </c>
      <c r="O34" s="23">
        <f t="shared" si="1"/>
        <v>352664</v>
      </c>
      <c r="P34" s="23">
        <f t="shared" si="1"/>
        <v>585189</v>
      </c>
    </row>
    <row r="35" spans="1:16" x14ac:dyDescent="0.25">
      <c r="A35" s="204">
        <v>26</v>
      </c>
      <c r="B35" s="22" t="s">
        <v>112</v>
      </c>
      <c r="C35" s="23">
        <v>129745</v>
      </c>
      <c r="D35" s="23">
        <v>190623</v>
      </c>
      <c r="E35" s="23">
        <v>35661</v>
      </c>
      <c r="F35" s="23">
        <v>91842</v>
      </c>
      <c r="G35" s="23">
        <v>3473</v>
      </c>
      <c r="H35" s="23">
        <v>5650</v>
      </c>
      <c r="I35" s="23">
        <f t="shared" si="0"/>
        <v>168879</v>
      </c>
      <c r="J35" s="23">
        <f t="shared" si="0"/>
        <v>288115</v>
      </c>
      <c r="K35" s="23">
        <v>381</v>
      </c>
      <c r="L35" s="23">
        <v>9959</v>
      </c>
      <c r="M35" s="23">
        <v>1891</v>
      </c>
      <c r="N35" s="23">
        <v>187997</v>
      </c>
      <c r="O35" s="23">
        <f t="shared" si="1"/>
        <v>171151</v>
      </c>
      <c r="P35" s="23">
        <f t="shared" si="1"/>
        <v>486071</v>
      </c>
    </row>
    <row r="36" spans="1:16" x14ac:dyDescent="0.25">
      <c r="A36" s="204">
        <v>27</v>
      </c>
      <c r="B36" s="22" t="s">
        <v>113</v>
      </c>
      <c r="C36" s="23">
        <v>52029</v>
      </c>
      <c r="D36" s="23">
        <v>53874</v>
      </c>
      <c r="E36" s="23">
        <v>15820</v>
      </c>
      <c r="F36" s="23">
        <v>23572</v>
      </c>
      <c r="G36" s="23">
        <v>10967</v>
      </c>
      <c r="H36" s="23">
        <v>17042</v>
      </c>
      <c r="I36" s="23">
        <f t="shared" si="0"/>
        <v>78816</v>
      </c>
      <c r="J36" s="23">
        <f t="shared" si="0"/>
        <v>94488</v>
      </c>
      <c r="K36" s="23">
        <v>321</v>
      </c>
      <c r="L36" s="23">
        <v>454</v>
      </c>
      <c r="M36" s="23">
        <v>896</v>
      </c>
      <c r="N36" s="23">
        <v>4711</v>
      </c>
      <c r="O36" s="23">
        <f t="shared" si="1"/>
        <v>80033</v>
      </c>
      <c r="P36" s="23">
        <f t="shared" si="1"/>
        <v>99653</v>
      </c>
    </row>
    <row r="37" spans="1:16" x14ac:dyDescent="0.25">
      <c r="A37" s="204">
        <v>28</v>
      </c>
      <c r="B37" s="22" t="s">
        <v>114</v>
      </c>
      <c r="C37" s="23">
        <v>76875</v>
      </c>
      <c r="D37" s="23">
        <v>134134</v>
      </c>
      <c r="E37" s="23">
        <v>20999</v>
      </c>
      <c r="F37" s="23">
        <v>29715</v>
      </c>
      <c r="G37" s="23">
        <v>7743</v>
      </c>
      <c r="H37" s="23">
        <v>11926</v>
      </c>
      <c r="I37" s="23">
        <f t="shared" si="0"/>
        <v>105617</v>
      </c>
      <c r="J37" s="23">
        <f t="shared" si="0"/>
        <v>175775</v>
      </c>
      <c r="K37" s="23">
        <v>36</v>
      </c>
      <c r="L37" s="23">
        <v>218</v>
      </c>
      <c r="M37" s="23">
        <v>757</v>
      </c>
      <c r="N37" s="23">
        <v>28032</v>
      </c>
      <c r="O37" s="23">
        <f t="shared" si="1"/>
        <v>106410</v>
      </c>
      <c r="P37" s="23">
        <f t="shared" si="1"/>
        <v>204025</v>
      </c>
    </row>
    <row r="38" spans="1:16" x14ac:dyDescent="0.25">
      <c r="A38" s="204">
        <v>29</v>
      </c>
      <c r="B38" s="22" t="s">
        <v>115</v>
      </c>
      <c r="C38" s="23">
        <v>140629</v>
      </c>
      <c r="D38" s="23">
        <v>208055</v>
      </c>
      <c r="E38" s="23">
        <v>43671</v>
      </c>
      <c r="F38" s="23">
        <v>90648</v>
      </c>
      <c r="G38" s="23">
        <v>13331</v>
      </c>
      <c r="H38" s="23">
        <v>21933</v>
      </c>
      <c r="I38" s="23">
        <f t="shared" si="0"/>
        <v>197631</v>
      </c>
      <c r="J38" s="23">
        <f t="shared" si="0"/>
        <v>320636</v>
      </c>
      <c r="K38" s="23">
        <v>120</v>
      </c>
      <c r="L38" s="23">
        <v>7555</v>
      </c>
      <c r="M38" s="23">
        <v>3044</v>
      </c>
      <c r="N38" s="23">
        <v>169537</v>
      </c>
      <c r="O38" s="23">
        <f t="shared" si="1"/>
        <v>200795</v>
      </c>
      <c r="P38" s="23">
        <f t="shared" si="1"/>
        <v>497728</v>
      </c>
    </row>
    <row r="39" spans="1:16" x14ac:dyDescent="0.25">
      <c r="A39" s="204">
        <v>30</v>
      </c>
      <c r="B39" s="22" t="s">
        <v>116</v>
      </c>
      <c r="C39" s="23">
        <v>123672</v>
      </c>
      <c r="D39" s="23">
        <v>157691</v>
      </c>
      <c r="E39" s="23">
        <v>61849</v>
      </c>
      <c r="F39" s="23">
        <v>63145</v>
      </c>
      <c r="G39" s="23">
        <v>12381</v>
      </c>
      <c r="H39" s="23">
        <v>22681</v>
      </c>
      <c r="I39" s="23">
        <f t="shared" si="0"/>
        <v>197902</v>
      </c>
      <c r="J39" s="23">
        <f t="shared" si="0"/>
        <v>243517</v>
      </c>
      <c r="K39" s="23">
        <v>140</v>
      </c>
      <c r="L39" s="23">
        <v>2348</v>
      </c>
      <c r="M39" s="23">
        <v>972</v>
      </c>
      <c r="N39" s="23">
        <v>13366</v>
      </c>
      <c r="O39" s="23">
        <f t="shared" si="1"/>
        <v>199014</v>
      </c>
      <c r="P39" s="23">
        <f t="shared" si="1"/>
        <v>259231</v>
      </c>
    </row>
    <row r="40" spans="1:16" x14ac:dyDescent="0.25">
      <c r="A40" s="204">
        <v>31</v>
      </c>
      <c r="B40" s="22" t="s">
        <v>117</v>
      </c>
      <c r="C40" s="23">
        <v>145620</v>
      </c>
      <c r="D40" s="23">
        <v>184980</v>
      </c>
      <c r="E40" s="23">
        <v>19328</v>
      </c>
      <c r="F40" s="23">
        <v>50030</v>
      </c>
      <c r="G40" s="23">
        <v>4953</v>
      </c>
      <c r="H40" s="23">
        <v>6646</v>
      </c>
      <c r="I40" s="23">
        <f t="shared" si="0"/>
        <v>169901</v>
      </c>
      <c r="J40" s="23">
        <f t="shared" si="0"/>
        <v>241656</v>
      </c>
      <c r="K40" s="23">
        <v>48</v>
      </c>
      <c r="L40" s="23">
        <v>978</v>
      </c>
      <c r="M40" s="23">
        <v>553</v>
      </c>
      <c r="N40" s="23">
        <v>40426</v>
      </c>
      <c r="O40" s="23">
        <f t="shared" si="1"/>
        <v>170502</v>
      </c>
      <c r="P40" s="23">
        <f t="shared" si="1"/>
        <v>283060</v>
      </c>
    </row>
    <row r="41" spans="1:16" x14ac:dyDescent="0.25">
      <c r="A41" s="204">
        <v>32</v>
      </c>
      <c r="B41" s="22" t="s">
        <v>118</v>
      </c>
      <c r="C41" s="23">
        <v>101941</v>
      </c>
      <c r="D41" s="23">
        <v>123598</v>
      </c>
      <c r="E41" s="23">
        <v>18267</v>
      </c>
      <c r="F41" s="23">
        <v>32684</v>
      </c>
      <c r="G41" s="23">
        <v>10440</v>
      </c>
      <c r="H41" s="23">
        <v>14221</v>
      </c>
      <c r="I41" s="23">
        <f t="shared" si="0"/>
        <v>130648</v>
      </c>
      <c r="J41" s="23">
        <f t="shared" si="0"/>
        <v>170503</v>
      </c>
      <c r="K41" s="23">
        <v>26</v>
      </c>
      <c r="L41" s="23">
        <v>172</v>
      </c>
      <c r="M41" s="23">
        <v>938</v>
      </c>
      <c r="N41" s="23">
        <v>34919</v>
      </c>
      <c r="O41" s="23">
        <f t="shared" si="1"/>
        <v>131612</v>
      </c>
      <c r="P41" s="23">
        <f t="shared" si="1"/>
        <v>205594</v>
      </c>
    </row>
    <row r="42" spans="1:16" x14ac:dyDescent="0.25">
      <c r="A42" s="204">
        <v>33</v>
      </c>
      <c r="B42" s="22" t="s">
        <v>119</v>
      </c>
      <c r="C42" s="23">
        <v>59807</v>
      </c>
      <c r="D42" s="23">
        <v>109813</v>
      </c>
      <c r="E42" s="23">
        <v>6855</v>
      </c>
      <c r="F42" s="23">
        <v>20082</v>
      </c>
      <c r="G42" s="23">
        <v>1561</v>
      </c>
      <c r="H42" s="23">
        <v>1803</v>
      </c>
      <c r="I42" s="23">
        <f t="shared" si="0"/>
        <v>68223</v>
      </c>
      <c r="J42" s="23">
        <f t="shared" si="0"/>
        <v>131698</v>
      </c>
      <c r="K42" s="23">
        <v>12</v>
      </c>
      <c r="L42" s="23">
        <v>2174</v>
      </c>
      <c r="M42" s="23">
        <v>154</v>
      </c>
      <c r="N42" s="23">
        <v>12048</v>
      </c>
      <c r="O42" s="23">
        <f t="shared" si="1"/>
        <v>68389</v>
      </c>
      <c r="P42" s="23">
        <f t="shared" si="1"/>
        <v>145920</v>
      </c>
    </row>
    <row r="43" spans="1:16" x14ac:dyDescent="0.25">
      <c r="A43" s="204">
        <v>34</v>
      </c>
      <c r="B43" s="22" t="s">
        <v>120</v>
      </c>
      <c r="C43" s="23">
        <v>78637</v>
      </c>
      <c r="D43" s="23">
        <v>90292</v>
      </c>
      <c r="E43" s="23">
        <v>13652</v>
      </c>
      <c r="F43" s="23">
        <v>18045</v>
      </c>
      <c r="G43" s="23">
        <v>3977</v>
      </c>
      <c r="H43" s="23">
        <v>6416</v>
      </c>
      <c r="I43" s="23">
        <f t="shared" si="0"/>
        <v>96266</v>
      </c>
      <c r="J43" s="23">
        <f t="shared" si="0"/>
        <v>114753</v>
      </c>
      <c r="K43" s="23">
        <v>113</v>
      </c>
      <c r="L43" s="23">
        <v>419</v>
      </c>
      <c r="M43" s="23">
        <v>360</v>
      </c>
      <c r="N43" s="23">
        <v>3239</v>
      </c>
      <c r="O43" s="23">
        <f t="shared" si="1"/>
        <v>96739</v>
      </c>
      <c r="P43" s="23">
        <f t="shared" si="1"/>
        <v>118411</v>
      </c>
    </row>
    <row r="44" spans="1:16" x14ac:dyDescent="0.25">
      <c r="A44" s="204">
        <v>35</v>
      </c>
      <c r="B44" s="22" t="s">
        <v>121</v>
      </c>
      <c r="C44" s="23">
        <v>44662</v>
      </c>
      <c r="D44" s="23">
        <v>38824</v>
      </c>
      <c r="E44" s="23">
        <v>14690</v>
      </c>
      <c r="F44" s="23">
        <v>29838</v>
      </c>
      <c r="G44" s="23">
        <v>3820</v>
      </c>
      <c r="H44" s="23">
        <v>4500</v>
      </c>
      <c r="I44" s="23">
        <f t="shared" si="0"/>
        <v>63172</v>
      </c>
      <c r="J44" s="23">
        <f t="shared" si="0"/>
        <v>73162</v>
      </c>
      <c r="K44" s="23">
        <v>17</v>
      </c>
      <c r="L44" s="23">
        <v>677</v>
      </c>
      <c r="M44" s="23">
        <v>606</v>
      </c>
      <c r="N44" s="23">
        <v>3234</v>
      </c>
      <c r="O44" s="23">
        <f t="shared" si="1"/>
        <v>63795</v>
      </c>
      <c r="P44" s="23">
        <f t="shared" si="1"/>
        <v>77073</v>
      </c>
    </row>
    <row r="45" spans="1:16" x14ac:dyDescent="0.25">
      <c r="A45" s="204">
        <v>36</v>
      </c>
      <c r="B45" s="22" t="s">
        <v>122</v>
      </c>
      <c r="C45" s="23">
        <v>28821</v>
      </c>
      <c r="D45" s="23">
        <v>23573</v>
      </c>
      <c r="E45" s="23">
        <v>7444</v>
      </c>
      <c r="F45" s="23">
        <v>10877</v>
      </c>
      <c r="G45" s="23">
        <v>1044</v>
      </c>
      <c r="H45" s="23">
        <v>1127</v>
      </c>
      <c r="I45" s="23">
        <f t="shared" si="0"/>
        <v>37309</v>
      </c>
      <c r="J45" s="23">
        <f t="shared" si="0"/>
        <v>35577</v>
      </c>
      <c r="K45" s="23">
        <v>0</v>
      </c>
      <c r="L45" s="23">
        <v>0</v>
      </c>
      <c r="M45" s="23">
        <v>450</v>
      </c>
      <c r="N45" s="23">
        <v>1823</v>
      </c>
      <c r="O45" s="23">
        <f t="shared" si="1"/>
        <v>37759</v>
      </c>
      <c r="P45" s="23">
        <f t="shared" si="1"/>
        <v>37400</v>
      </c>
    </row>
    <row r="46" spans="1:16" x14ac:dyDescent="0.25">
      <c r="A46" s="204">
        <v>37</v>
      </c>
      <c r="B46" s="22" t="s">
        <v>123</v>
      </c>
      <c r="C46" s="23">
        <v>108756</v>
      </c>
      <c r="D46" s="23">
        <v>111532</v>
      </c>
      <c r="E46" s="23">
        <v>28532</v>
      </c>
      <c r="F46" s="23">
        <v>37809</v>
      </c>
      <c r="G46" s="23">
        <v>20590</v>
      </c>
      <c r="H46" s="23">
        <v>34719</v>
      </c>
      <c r="I46" s="23">
        <f t="shared" si="0"/>
        <v>157878</v>
      </c>
      <c r="J46" s="23">
        <f t="shared" si="0"/>
        <v>184060</v>
      </c>
      <c r="K46" s="23">
        <v>146</v>
      </c>
      <c r="L46" s="23">
        <v>979</v>
      </c>
      <c r="M46" s="23">
        <v>658</v>
      </c>
      <c r="N46" s="23">
        <v>16188</v>
      </c>
      <c r="O46" s="23">
        <f t="shared" si="1"/>
        <v>158682</v>
      </c>
      <c r="P46" s="23">
        <f t="shared" si="1"/>
        <v>201227</v>
      </c>
    </row>
    <row r="47" spans="1:16" x14ac:dyDescent="0.25">
      <c r="A47" s="204">
        <v>38</v>
      </c>
      <c r="B47" s="22" t="s">
        <v>124</v>
      </c>
      <c r="C47" s="23">
        <v>308862</v>
      </c>
      <c r="D47" s="23">
        <v>496853</v>
      </c>
      <c r="E47" s="23">
        <v>57022</v>
      </c>
      <c r="F47" s="23">
        <v>129926</v>
      </c>
      <c r="G47" s="23">
        <v>44094</v>
      </c>
      <c r="H47" s="23">
        <v>61176</v>
      </c>
      <c r="I47" s="23">
        <f t="shared" si="0"/>
        <v>409978</v>
      </c>
      <c r="J47" s="23">
        <f t="shared" si="0"/>
        <v>687955</v>
      </c>
      <c r="K47" s="23">
        <v>366</v>
      </c>
      <c r="L47" s="23">
        <v>1854</v>
      </c>
      <c r="M47" s="23">
        <v>731</v>
      </c>
      <c r="N47" s="23">
        <v>16067</v>
      </c>
      <c r="O47" s="23">
        <f t="shared" si="1"/>
        <v>411075</v>
      </c>
      <c r="P47" s="23">
        <f t="shared" si="1"/>
        <v>705876</v>
      </c>
    </row>
    <row r="48" spans="1:16" x14ac:dyDescent="0.25">
      <c r="A48" s="204">
        <v>39</v>
      </c>
      <c r="B48" s="22" t="s">
        <v>125</v>
      </c>
      <c r="C48" s="23">
        <v>46427</v>
      </c>
      <c r="D48" s="23">
        <v>58759</v>
      </c>
      <c r="E48" s="23">
        <v>6764</v>
      </c>
      <c r="F48" s="23">
        <v>13510</v>
      </c>
      <c r="G48" s="23">
        <v>6180</v>
      </c>
      <c r="H48" s="23">
        <v>8196</v>
      </c>
      <c r="I48" s="23">
        <f t="shared" si="0"/>
        <v>59371</v>
      </c>
      <c r="J48" s="23">
        <f t="shared" si="0"/>
        <v>80465</v>
      </c>
      <c r="K48" s="23">
        <v>18</v>
      </c>
      <c r="L48" s="23">
        <v>87</v>
      </c>
      <c r="M48" s="23">
        <v>484</v>
      </c>
      <c r="N48" s="23">
        <v>6913</v>
      </c>
      <c r="O48" s="23">
        <f t="shared" si="1"/>
        <v>59873</v>
      </c>
      <c r="P48" s="23">
        <f t="shared" si="1"/>
        <v>87465</v>
      </c>
    </row>
    <row r="49" spans="1:16" x14ac:dyDescent="0.25">
      <c r="A49" s="204">
        <v>40</v>
      </c>
      <c r="B49" s="22" t="s">
        <v>126</v>
      </c>
      <c r="C49" s="23">
        <v>171473</v>
      </c>
      <c r="D49" s="23">
        <v>212491</v>
      </c>
      <c r="E49" s="23">
        <v>38007</v>
      </c>
      <c r="F49" s="23">
        <v>60403</v>
      </c>
      <c r="G49" s="23">
        <v>24035</v>
      </c>
      <c r="H49" s="23">
        <v>45327</v>
      </c>
      <c r="I49" s="23">
        <f t="shared" si="0"/>
        <v>233515</v>
      </c>
      <c r="J49" s="23">
        <f t="shared" si="0"/>
        <v>318221</v>
      </c>
      <c r="K49" s="23">
        <v>88</v>
      </c>
      <c r="L49" s="23">
        <v>1498</v>
      </c>
      <c r="M49" s="23">
        <v>1073</v>
      </c>
      <c r="N49" s="23">
        <v>59273</v>
      </c>
      <c r="O49" s="23">
        <f t="shared" si="1"/>
        <v>234676</v>
      </c>
      <c r="P49" s="23">
        <f t="shared" si="1"/>
        <v>378992</v>
      </c>
    </row>
    <row r="50" spans="1:16" x14ac:dyDescent="0.25">
      <c r="A50" s="204">
        <v>41</v>
      </c>
      <c r="B50" s="22" t="s">
        <v>127</v>
      </c>
      <c r="C50" s="23">
        <v>50022</v>
      </c>
      <c r="D50" s="23">
        <v>53778</v>
      </c>
      <c r="E50" s="23">
        <v>66030</v>
      </c>
      <c r="F50" s="23">
        <v>75115</v>
      </c>
      <c r="G50" s="23">
        <v>5415</v>
      </c>
      <c r="H50" s="23">
        <v>6838</v>
      </c>
      <c r="I50" s="23">
        <f t="shared" si="0"/>
        <v>121467</v>
      </c>
      <c r="J50" s="23">
        <f t="shared" si="0"/>
        <v>135731</v>
      </c>
      <c r="K50" s="23">
        <v>211</v>
      </c>
      <c r="L50" s="23">
        <v>2108</v>
      </c>
      <c r="M50" s="23">
        <v>1456</v>
      </c>
      <c r="N50" s="23">
        <v>29140</v>
      </c>
      <c r="O50" s="23">
        <f t="shared" si="1"/>
        <v>123134</v>
      </c>
      <c r="P50" s="23">
        <f t="shared" si="1"/>
        <v>166979</v>
      </c>
    </row>
    <row r="51" spans="1:16" ht="15.75" x14ac:dyDescent="0.25">
      <c r="A51" s="38" t="s">
        <v>72</v>
      </c>
      <c r="B51" s="38"/>
      <c r="C51" s="27">
        <f t="shared" ref="C51:I51" si="2">SUM(C10:C50)</f>
        <v>5812072</v>
      </c>
      <c r="D51" s="27">
        <f t="shared" si="2"/>
        <v>8244234</v>
      </c>
      <c r="E51" s="27">
        <f t="shared" si="2"/>
        <v>1336139</v>
      </c>
      <c r="F51" s="27">
        <f t="shared" si="2"/>
        <v>2386132</v>
      </c>
      <c r="G51" s="27">
        <f t="shared" si="2"/>
        <v>471427</v>
      </c>
      <c r="H51" s="27">
        <f t="shared" si="2"/>
        <v>784207</v>
      </c>
      <c r="I51" s="27">
        <f t="shared" si="2"/>
        <v>7619638</v>
      </c>
      <c r="J51" s="27">
        <f>D51+F51+H51</f>
        <v>11414573</v>
      </c>
      <c r="K51" s="27">
        <f t="shared" ref="K51:P51" si="3">SUM(K10:K50)</f>
        <v>6439</v>
      </c>
      <c r="L51" s="27">
        <f t="shared" si="3"/>
        <v>99224</v>
      </c>
      <c r="M51" s="27">
        <f t="shared" si="3"/>
        <v>80530</v>
      </c>
      <c r="N51" s="27">
        <f t="shared" si="3"/>
        <v>2089491</v>
      </c>
      <c r="O51" s="27">
        <f t="shared" si="3"/>
        <v>7706607</v>
      </c>
      <c r="P51" s="27">
        <f t="shared" si="3"/>
        <v>13603288</v>
      </c>
    </row>
  </sheetData>
  <mergeCells count="18">
    <mergeCell ref="A1:P1"/>
    <mergeCell ref="A2:P2"/>
    <mergeCell ref="A3:P3"/>
    <mergeCell ref="A4:P4"/>
    <mergeCell ref="L5:N5"/>
    <mergeCell ref="O5:P5"/>
    <mergeCell ref="G8:H8"/>
    <mergeCell ref="A51:B51"/>
    <mergeCell ref="A6:A9"/>
    <mergeCell ref="B6:B9"/>
    <mergeCell ref="C6:P6"/>
    <mergeCell ref="C7:H7"/>
    <mergeCell ref="I7:J8"/>
    <mergeCell ref="K7:L8"/>
    <mergeCell ref="M7:N8"/>
    <mergeCell ref="O7:P8"/>
    <mergeCell ref="C8:D8"/>
    <mergeCell ref="E8:F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3DF34-0E14-4EA7-ACCB-A7E3A8C98382}">
  <dimension ref="A1:L50"/>
  <sheetViews>
    <sheetView topLeftCell="A24" workbookViewId="0">
      <selection activeCell="T24" sqref="T24"/>
    </sheetView>
  </sheetViews>
  <sheetFormatPr defaultRowHeight="15" x14ac:dyDescent="0.25"/>
  <cols>
    <col min="2" max="2" width="18.5703125" bestFit="1" customWidth="1"/>
    <col min="4" max="4" width="10.28515625" bestFit="1" customWidth="1"/>
    <col min="5" max="5" width="7.7109375" bestFit="1" customWidth="1"/>
    <col min="6" max="6" width="10.28515625" bestFit="1" customWidth="1"/>
    <col min="7" max="8" width="7.7109375" bestFit="1" customWidth="1"/>
    <col min="9" max="9" width="6.42578125" bestFit="1" customWidth="1"/>
    <col min="10" max="10" width="10.28515625" bestFit="1" customWidth="1"/>
    <col min="11" max="11" width="9" bestFit="1" customWidth="1"/>
    <col min="12" max="12" width="11.5703125" bestFit="1" customWidth="1"/>
  </cols>
  <sheetData>
    <row r="1" spans="1:12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75" x14ac:dyDescent="0.25">
      <c r="A3" s="44" t="s">
        <v>270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x14ac:dyDescent="0.25">
      <c r="A4" s="43" t="s">
        <v>275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15" customHeight="1" x14ac:dyDescent="0.25">
      <c r="A5" s="232"/>
      <c r="B5" s="232"/>
      <c r="C5" s="232"/>
      <c r="D5" s="233"/>
      <c r="E5" s="215"/>
      <c r="F5" s="233"/>
      <c r="G5" s="215"/>
      <c r="H5" s="233"/>
      <c r="I5" s="201" t="s">
        <v>228</v>
      </c>
      <c r="J5" s="240"/>
      <c r="K5" s="241" t="s">
        <v>268</v>
      </c>
      <c r="L5" s="242"/>
    </row>
    <row r="6" spans="1:12" ht="15.75" x14ac:dyDescent="0.25">
      <c r="A6" s="236" t="s">
        <v>4</v>
      </c>
      <c r="B6" s="243" t="s">
        <v>86</v>
      </c>
      <c r="C6" s="243" t="s">
        <v>183</v>
      </c>
      <c r="D6" s="244"/>
      <c r="E6" s="243"/>
      <c r="F6" s="244"/>
      <c r="G6" s="243"/>
      <c r="H6" s="244"/>
      <c r="I6" s="243"/>
      <c r="J6" s="245"/>
      <c r="K6" s="243"/>
      <c r="L6" s="244"/>
    </row>
    <row r="7" spans="1:12" ht="15" customHeight="1" x14ac:dyDescent="0.25">
      <c r="A7" s="237"/>
      <c r="B7" s="243"/>
      <c r="C7" s="40" t="s">
        <v>271</v>
      </c>
      <c r="D7" s="159"/>
      <c r="E7" s="246" t="s">
        <v>163</v>
      </c>
      <c r="F7" s="247"/>
      <c r="G7" s="246" t="s">
        <v>164</v>
      </c>
      <c r="H7" s="247"/>
      <c r="I7" s="246" t="s">
        <v>165</v>
      </c>
      <c r="J7" s="139"/>
      <c r="K7" s="246" t="s">
        <v>166</v>
      </c>
      <c r="L7" s="247"/>
    </row>
    <row r="8" spans="1:12" ht="15.75" x14ac:dyDescent="0.25">
      <c r="A8" s="239"/>
      <c r="B8" s="243"/>
      <c r="C8" s="248" t="s">
        <v>138</v>
      </c>
      <c r="D8" s="249" t="s">
        <v>139</v>
      </c>
      <c r="E8" s="248" t="s">
        <v>138</v>
      </c>
      <c r="F8" s="249" t="s">
        <v>139</v>
      </c>
      <c r="G8" s="248" t="s">
        <v>138</v>
      </c>
      <c r="H8" s="249" t="s">
        <v>139</v>
      </c>
      <c r="I8" s="248" t="s">
        <v>138</v>
      </c>
      <c r="J8" s="249" t="s">
        <v>139</v>
      </c>
      <c r="K8" s="248" t="s">
        <v>138</v>
      </c>
      <c r="L8" s="249" t="s">
        <v>139</v>
      </c>
    </row>
    <row r="9" spans="1:12" x14ac:dyDescent="0.25">
      <c r="A9" s="204">
        <v>1</v>
      </c>
      <c r="B9" s="22" t="s">
        <v>87</v>
      </c>
      <c r="C9" s="23">
        <v>27614</v>
      </c>
      <c r="D9" s="23">
        <v>415464</v>
      </c>
      <c r="E9" s="23">
        <v>2058</v>
      </c>
      <c r="F9" s="23">
        <v>247937</v>
      </c>
      <c r="G9" s="23">
        <v>1252</v>
      </c>
      <c r="H9" s="23">
        <v>2137</v>
      </c>
      <c r="I9" s="23">
        <v>329</v>
      </c>
      <c r="J9" s="23">
        <v>96059</v>
      </c>
      <c r="K9" s="23">
        <f>+C9+E9+G9+I9</f>
        <v>31253</v>
      </c>
      <c r="L9" s="23">
        <f>+D9+F9+H9+J9</f>
        <v>761597</v>
      </c>
    </row>
    <row r="10" spans="1:12" x14ac:dyDescent="0.25">
      <c r="A10" s="204">
        <v>2</v>
      </c>
      <c r="B10" s="22" t="s">
        <v>88</v>
      </c>
      <c r="C10" s="23">
        <v>22503</v>
      </c>
      <c r="D10" s="23">
        <v>217123</v>
      </c>
      <c r="E10" s="23">
        <v>854</v>
      </c>
      <c r="F10" s="23">
        <v>98034</v>
      </c>
      <c r="G10" s="23">
        <v>567</v>
      </c>
      <c r="H10" s="23">
        <v>990</v>
      </c>
      <c r="I10" s="23">
        <v>159</v>
      </c>
      <c r="J10" s="23">
        <v>45967</v>
      </c>
      <c r="K10" s="23">
        <f t="shared" ref="K10:L49" si="0">+C10+E10+G10+I10</f>
        <v>24083</v>
      </c>
      <c r="L10" s="23">
        <f t="shared" si="0"/>
        <v>362114</v>
      </c>
    </row>
    <row r="11" spans="1:12" x14ac:dyDescent="0.25">
      <c r="A11" s="204">
        <v>3</v>
      </c>
      <c r="B11" s="22" t="s">
        <v>89</v>
      </c>
      <c r="C11" s="23">
        <v>9313</v>
      </c>
      <c r="D11" s="23">
        <v>116888</v>
      </c>
      <c r="E11" s="23">
        <v>583</v>
      </c>
      <c r="F11" s="23">
        <v>113636</v>
      </c>
      <c r="G11" s="23">
        <v>262</v>
      </c>
      <c r="H11" s="23">
        <v>418</v>
      </c>
      <c r="I11" s="23">
        <v>88</v>
      </c>
      <c r="J11" s="23">
        <v>31026</v>
      </c>
      <c r="K11" s="23">
        <f t="shared" si="0"/>
        <v>10246</v>
      </c>
      <c r="L11" s="23">
        <f t="shared" si="0"/>
        <v>261968</v>
      </c>
    </row>
    <row r="12" spans="1:12" x14ac:dyDescent="0.25">
      <c r="A12" s="204">
        <v>4</v>
      </c>
      <c r="B12" s="22" t="s">
        <v>90</v>
      </c>
      <c r="C12" s="23">
        <v>14005</v>
      </c>
      <c r="D12" s="23">
        <v>70582</v>
      </c>
      <c r="E12" s="23">
        <v>159</v>
      </c>
      <c r="F12" s="23">
        <v>20277</v>
      </c>
      <c r="G12" s="23">
        <v>283</v>
      </c>
      <c r="H12" s="23">
        <v>470</v>
      </c>
      <c r="I12" s="23">
        <v>18</v>
      </c>
      <c r="J12" s="23">
        <v>4040</v>
      </c>
      <c r="K12" s="23">
        <f t="shared" si="0"/>
        <v>14465</v>
      </c>
      <c r="L12" s="23">
        <f t="shared" si="0"/>
        <v>95369</v>
      </c>
    </row>
    <row r="13" spans="1:12" x14ac:dyDescent="0.25">
      <c r="A13" s="204">
        <v>5</v>
      </c>
      <c r="B13" s="22" t="s">
        <v>91</v>
      </c>
      <c r="C13" s="23">
        <v>13980</v>
      </c>
      <c r="D13" s="23">
        <v>63975</v>
      </c>
      <c r="E13" s="23">
        <v>212</v>
      </c>
      <c r="F13" s="23">
        <v>19915</v>
      </c>
      <c r="G13" s="23">
        <v>171</v>
      </c>
      <c r="H13" s="23">
        <v>435</v>
      </c>
      <c r="I13" s="23">
        <v>52</v>
      </c>
      <c r="J13" s="23">
        <v>4630</v>
      </c>
      <c r="K13" s="23">
        <f t="shared" si="0"/>
        <v>14415</v>
      </c>
      <c r="L13" s="23">
        <f t="shared" si="0"/>
        <v>88955</v>
      </c>
    </row>
    <row r="14" spans="1:12" x14ac:dyDescent="0.25">
      <c r="A14" s="204">
        <v>6</v>
      </c>
      <c r="B14" s="22" t="s">
        <v>92</v>
      </c>
      <c r="C14" s="23">
        <v>17166</v>
      </c>
      <c r="D14" s="23">
        <v>104246</v>
      </c>
      <c r="E14" s="23">
        <v>439</v>
      </c>
      <c r="F14" s="23">
        <v>63766</v>
      </c>
      <c r="G14" s="23">
        <v>396</v>
      </c>
      <c r="H14" s="23">
        <v>770</v>
      </c>
      <c r="I14" s="23">
        <v>65</v>
      </c>
      <c r="J14" s="23">
        <v>14360</v>
      </c>
      <c r="K14" s="23">
        <f t="shared" si="0"/>
        <v>18066</v>
      </c>
      <c r="L14" s="23">
        <f t="shared" si="0"/>
        <v>183142</v>
      </c>
    </row>
    <row r="15" spans="1:12" x14ac:dyDescent="0.25">
      <c r="A15" s="204">
        <v>7</v>
      </c>
      <c r="B15" s="22" t="s">
        <v>93</v>
      </c>
      <c r="C15" s="23">
        <v>13618</v>
      </c>
      <c r="D15" s="23">
        <v>95570</v>
      </c>
      <c r="E15" s="23">
        <v>635</v>
      </c>
      <c r="F15" s="23">
        <v>42967</v>
      </c>
      <c r="G15" s="23">
        <v>271</v>
      </c>
      <c r="H15" s="23">
        <v>456</v>
      </c>
      <c r="I15" s="23">
        <v>99</v>
      </c>
      <c r="J15" s="23">
        <v>19245</v>
      </c>
      <c r="K15" s="23">
        <f t="shared" si="0"/>
        <v>14623</v>
      </c>
      <c r="L15" s="23">
        <f t="shared" si="0"/>
        <v>158238</v>
      </c>
    </row>
    <row r="16" spans="1:12" x14ac:dyDescent="0.25">
      <c r="A16" s="204">
        <v>8</v>
      </c>
      <c r="B16" s="22" t="s">
        <v>94</v>
      </c>
      <c r="C16" s="23">
        <v>11564</v>
      </c>
      <c r="D16" s="23">
        <v>102849</v>
      </c>
      <c r="E16" s="23">
        <v>376</v>
      </c>
      <c r="F16" s="23">
        <v>52601</v>
      </c>
      <c r="G16" s="23">
        <v>236</v>
      </c>
      <c r="H16" s="23">
        <v>407</v>
      </c>
      <c r="I16" s="23">
        <v>40</v>
      </c>
      <c r="J16" s="23">
        <v>6007</v>
      </c>
      <c r="K16" s="23">
        <f t="shared" si="0"/>
        <v>12216</v>
      </c>
      <c r="L16" s="23">
        <f t="shared" si="0"/>
        <v>161864</v>
      </c>
    </row>
    <row r="17" spans="1:12" x14ac:dyDescent="0.25">
      <c r="A17" s="204">
        <v>9</v>
      </c>
      <c r="B17" s="22" t="s">
        <v>95</v>
      </c>
      <c r="C17" s="23">
        <v>28999</v>
      </c>
      <c r="D17" s="23">
        <v>384588</v>
      </c>
      <c r="E17" s="23">
        <v>1942</v>
      </c>
      <c r="F17" s="23">
        <v>331521</v>
      </c>
      <c r="G17" s="23">
        <v>1339</v>
      </c>
      <c r="H17" s="23">
        <v>2227</v>
      </c>
      <c r="I17" s="23">
        <v>355</v>
      </c>
      <c r="J17" s="23">
        <v>248653</v>
      </c>
      <c r="K17" s="23">
        <f t="shared" si="0"/>
        <v>32635</v>
      </c>
      <c r="L17" s="23">
        <f t="shared" si="0"/>
        <v>966989</v>
      </c>
    </row>
    <row r="18" spans="1:12" x14ac:dyDescent="0.25">
      <c r="A18" s="204">
        <v>10</v>
      </c>
      <c r="B18" s="22" t="s">
        <v>96</v>
      </c>
      <c r="C18" s="23">
        <v>37973</v>
      </c>
      <c r="D18" s="23">
        <v>341453</v>
      </c>
      <c r="E18" s="23">
        <v>1825</v>
      </c>
      <c r="F18" s="23">
        <v>205018</v>
      </c>
      <c r="G18" s="23">
        <v>1657</v>
      </c>
      <c r="H18" s="23">
        <v>2902</v>
      </c>
      <c r="I18" s="23">
        <v>213</v>
      </c>
      <c r="J18" s="23">
        <v>54683</v>
      </c>
      <c r="K18" s="23">
        <f t="shared" si="0"/>
        <v>41668</v>
      </c>
      <c r="L18" s="23">
        <f t="shared" si="0"/>
        <v>604056</v>
      </c>
    </row>
    <row r="19" spans="1:12" x14ac:dyDescent="0.25">
      <c r="A19" s="204">
        <v>11</v>
      </c>
      <c r="B19" s="22" t="s">
        <v>97</v>
      </c>
      <c r="C19" s="23">
        <v>21004</v>
      </c>
      <c r="D19" s="23">
        <v>71150</v>
      </c>
      <c r="E19" s="23">
        <v>247</v>
      </c>
      <c r="F19" s="23">
        <v>18397</v>
      </c>
      <c r="G19" s="23">
        <v>161</v>
      </c>
      <c r="H19" s="23">
        <v>260</v>
      </c>
      <c r="I19" s="23">
        <v>36</v>
      </c>
      <c r="J19" s="23">
        <v>3348</v>
      </c>
      <c r="K19" s="23">
        <f t="shared" si="0"/>
        <v>21448</v>
      </c>
      <c r="L19" s="23">
        <f t="shared" si="0"/>
        <v>93155</v>
      </c>
    </row>
    <row r="20" spans="1:12" x14ac:dyDescent="0.25">
      <c r="A20" s="204">
        <v>12</v>
      </c>
      <c r="B20" s="22" t="s">
        <v>98</v>
      </c>
      <c r="C20" s="23">
        <v>25978</v>
      </c>
      <c r="D20" s="23">
        <v>150937</v>
      </c>
      <c r="E20" s="23">
        <v>743</v>
      </c>
      <c r="F20" s="23">
        <v>89458</v>
      </c>
      <c r="G20" s="23">
        <v>1386</v>
      </c>
      <c r="H20" s="23">
        <v>2318</v>
      </c>
      <c r="I20" s="23">
        <v>99</v>
      </c>
      <c r="J20" s="23">
        <v>20630</v>
      </c>
      <c r="K20" s="23">
        <f t="shared" si="0"/>
        <v>28206</v>
      </c>
      <c r="L20" s="23">
        <f t="shared" si="0"/>
        <v>263343</v>
      </c>
    </row>
    <row r="21" spans="1:12" x14ac:dyDescent="0.25">
      <c r="A21" s="204">
        <v>13</v>
      </c>
      <c r="B21" s="22" t="s">
        <v>99</v>
      </c>
      <c r="C21" s="23">
        <v>31308</v>
      </c>
      <c r="D21" s="23">
        <v>136683</v>
      </c>
      <c r="E21" s="23">
        <v>348</v>
      </c>
      <c r="F21" s="23">
        <v>29827</v>
      </c>
      <c r="G21" s="23">
        <v>1274</v>
      </c>
      <c r="H21" s="23">
        <v>2176</v>
      </c>
      <c r="I21" s="23">
        <v>50</v>
      </c>
      <c r="J21" s="23">
        <v>1134</v>
      </c>
      <c r="K21" s="23">
        <f t="shared" si="0"/>
        <v>32980</v>
      </c>
      <c r="L21" s="23">
        <f t="shared" si="0"/>
        <v>169820</v>
      </c>
    </row>
    <row r="22" spans="1:12" x14ac:dyDescent="0.25">
      <c r="A22" s="204">
        <v>14</v>
      </c>
      <c r="B22" s="22" t="s">
        <v>100</v>
      </c>
      <c r="C22" s="23">
        <v>30534</v>
      </c>
      <c r="D22" s="23">
        <v>102593</v>
      </c>
      <c r="E22" s="23">
        <v>280</v>
      </c>
      <c r="F22" s="23">
        <v>18844</v>
      </c>
      <c r="G22" s="23">
        <v>431</v>
      </c>
      <c r="H22" s="23">
        <v>711</v>
      </c>
      <c r="I22" s="23">
        <v>42</v>
      </c>
      <c r="J22" s="23">
        <v>3307</v>
      </c>
      <c r="K22" s="23">
        <f t="shared" si="0"/>
        <v>31287</v>
      </c>
      <c r="L22" s="23">
        <f t="shared" si="0"/>
        <v>125455</v>
      </c>
    </row>
    <row r="23" spans="1:12" x14ac:dyDescent="0.25">
      <c r="A23" s="204">
        <v>15</v>
      </c>
      <c r="B23" s="22" t="s">
        <v>101</v>
      </c>
      <c r="C23" s="23">
        <v>6014</v>
      </c>
      <c r="D23" s="23">
        <v>30420</v>
      </c>
      <c r="E23" s="23">
        <v>60</v>
      </c>
      <c r="F23" s="23">
        <v>4682</v>
      </c>
      <c r="G23" s="23">
        <v>35</v>
      </c>
      <c r="H23" s="23">
        <v>50</v>
      </c>
      <c r="I23" s="23">
        <v>5</v>
      </c>
      <c r="J23" s="23">
        <v>775</v>
      </c>
      <c r="K23" s="23">
        <f t="shared" si="0"/>
        <v>6114</v>
      </c>
      <c r="L23" s="23">
        <f t="shared" si="0"/>
        <v>35927</v>
      </c>
    </row>
    <row r="24" spans="1:12" x14ac:dyDescent="0.25">
      <c r="A24" s="204">
        <v>16</v>
      </c>
      <c r="B24" s="22" t="s">
        <v>102</v>
      </c>
      <c r="C24" s="23">
        <v>8289</v>
      </c>
      <c r="D24" s="23">
        <v>41182</v>
      </c>
      <c r="E24" s="23">
        <v>124</v>
      </c>
      <c r="F24" s="23">
        <v>18758</v>
      </c>
      <c r="G24" s="23">
        <v>188</v>
      </c>
      <c r="H24" s="23">
        <v>304</v>
      </c>
      <c r="I24" s="23">
        <v>4</v>
      </c>
      <c r="J24" s="23">
        <v>4781</v>
      </c>
      <c r="K24" s="23">
        <f t="shared" si="0"/>
        <v>8605</v>
      </c>
      <c r="L24" s="23">
        <f t="shared" si="0"/>
        <v>65025</v>
      </c>
    </row>
    <row r="25" spans="1:12" x14ac:dyDescent="0.25">
      <c r="A25" s="204">
        <v>17</v>
      </c>
      <c r="B25" s="22" t="s">
        <v>103</v>
      </c>
      <c r="C25" s="23">
        <v>12521</v>
      </c>
      <c r="D25" s="23">
        <v>81050</v>
      </c>
      <c r="E25" s="23">
        <v>206</v>
      </c>
      <c r="F25" s="23">
        <v>18369</v>
      </c>
      <c r="G25" s="23">
        <v>378</v>
      </c>
      <c r="H25" s="23">
        <v>583</v>
      </c>
      <c r="I25" s="23">
        <v>31</v>
      </c>
      <c r="J25" s="23">
        <v>3600</v>
      </c>
      <c r="K25" s="23">
        <f t="shared" si="0"/>
        <v>13136</v>
      </c>
      <c r="L25" s="23">
        <f t="shared" si="0"/>
        <v>103602</v>
      </c>
    </row>
    <row r="26" spans="1:12" x14ac:dyDescent="0.25">
      <c r="A26" s="204">
        <v>18</v>
      </c>
      <c r="B26" s="22" t="s">
        <v>104</v>
      </c>
      <c r="C26" s="23">
        <v>14224</v>
      </c>
      <c r="D26" s="23">
        <v>50027</v>
      </c>
      <c r="E26" s="23">
        <v>130</v>
      </c>
      <c r="F26" s="23">
        <v>13594</v>
      </c>
      <c r="G26" s="23">
        <v>226</v>
      </c>
      <c r="H26" s="23">
        <v>421</v>
      </c>
      <c r="I26" s="23">
        <v>19</v>
      </c>
      <c r="J26" s="23">
        <v>3850</v>
      </c>
      <c r="K26" s="23">
        <f t="shared" si="0"/>
        <v>14599</v>
      </c>
      <c r="L26" s="23">
        <f t="shared" si="0"/>
        <v>67892</v>
      </c>
    </row>
    <row r="27" spans="1:12" x14ac:dyDescent="0.25">
      <c r="A27" s="204">
        <v>19</v>
      </c>
      <c r="B27" s="22" t="s">
        <v>105</v>
      </c>
      <c r="C27" s="23">
        <v>33744</v>
      </c>
      <c r="D27" s="23">
        <v>335118</v>
      </c>
      <c r="E27" s="23">
        <v>1466</v>
      </c>
      <c r="F27" s="23">
        <v>151034</v>
      </c>
      <c r="G27" s="23">
        <v>3975</v>
      </c>
      <c r="H27" s="23">
        <v>6857</v>
      </c>
      <c r="I27" s="23">
        <v>324</v>
      </c>
      <c r="J27" s="23">
        <v>41071</v>
      </c>
      <c r="K27" s="23">
        <f t="shared" si="0"/>
        <v>39509</v>
      </c>
      <c r="L27" s="23">
        <f t="shared" si="0"/>
        <v>534080</v>
      </c>
    </row>
    <row r="28" spans="1:12" x14ac:dyDescent="0.25">
      <c r="A28" s="204">
        <v>20</v>
      </c>
      <c r="B28" s="22" t="s">
        <v>106</v>
      </c>
      <c r="C28" s="23">
        <v>22415</v>
      </c>
      <c r="D28" s="23">
        <v>194268</v>
      </c>
      <c r="E28" s="23">
        <v>737</v>
      </c>
      <c r="F28" s="23">
        <v>63068</v>
      </c>
      <c r="G28" s="23">
        <v>2039</v>
      </c>
      <c r="H28" s="23">
        <v>4200</v>
      </c>
      <c r="I28" s="23">
        <v>92</v>
      </c>
      <c r="J28" s="23">
        <v>7442</v>
      </c>
      <c r="K28" s="23">
        <f t="shared" si="0"/>
        <v>25283</v>
      </c>
      <c r="L28" s="23">
        <f t="shared" si="0"/>
        <v>268978</v>
      </c>
    </row>
    <row r="29" spans="1:12" x14ac:dyDescent="0.25">
      <c r="A29" s="204">
        <v>21</v>
      </c>
      <c r="B29" s="22" t="s">
        <v>107</v>
      </c>
      <c r="C29" s="23">
        <v>103939</v>
      </c>
      <c r="D29" s="23">
        <v>2594106</v>
      </c>
      <c r="E29" s="23">
        <v>15732</v>
      </c>
      <c r="F29" s="23">
        <v>2225399</v>
      </c>
      <c r="G29" s="23">
        <v>6422</v>
      </c>
      <c r="H29" s="23">
        <v>44608</v>
      </c>
      <c r="I29" s="23">
        <v>3968</v>
      </c>
      <c r="J29" s="23">
        <v>1320900</v>
      </c>
      <c r="K29" s="23">
        <f t="shared" si="0"/>
        <v>130061</v>
      </c>
      <c r="L29" s="23">
        <f t="shared" si="0"/>
        <v>6185013</v>
      </c>
    </row>
    <row r="30" spans="1:12" x14ac:dyDescent="0.25">
      <c r="A30" s="204">
        <v>22</v>
      </c>
      <c r="B30" s="22" t="s">
        <v>108</v>
      </c>
      <c r="C30" s="23">
        <v>4420</v>
      </c>
      <c r="D30" s="23">
        <v>43108</v>
      </c>
      <c r="E30" s="23">
        <v>170</v>
      </c>
      <c r="F30" s="23">
        <v>28673</v>
      </c>
      <c r="G30" s="23">
        <v>117</v>
      </c>
      <c r="H30" s="23">
        <v>203</v>
      </c>
      <c r="I30" s="23">
        <v>7</v>
      </c>
      <c r="J30" s="23">
        <v>1856</v>
      </c>
      <c r="K30" s="23">
        <f t="shared" si="0"/>
        <v>4714</v>
      </c>
      <c r="L30" s="23">
        <f t="shared" si="0"/>
        <v>73840</v>
      </c>
    </row>
    <row r="31" spans="1:12" x14ac:dyDescent="0.25">
      <c r="A31" s="204">
        <v>23</v>
      </c>
      <c r="B31" s="22" t="s">
        <v>109</v>
      </c>
      <c r="C31" s="23">
        <v>12709</v>
      </c>
      <c r="D31" s="23">
        <v>93771</v>
      </c>
      <c r="E31" s="23">
        <v>286</v>
      </c>
      <c r="F31" s="23">
        <v>19994</v>
      </c>
      <c r="G31" s="23">
        <v>211</v>
      </c>
      <c r="H31" s="23">
        <v>351</v>
      </c>
      <c r="I31" s="23">
        <v>33</v>
      </c>
      <c r="J31" s="23">
        <v>6519</v>
      </c>
      <c r="K31" s="23">
        <f t="shared" si="0"/>
        <v>13239</v>
      </c>
      <c r="L31" s="23">
        <f t="shared" si="0"/>
        <v>120635</v>
      </c>
    </row>
    <row r="32" spans="1:12" x14ac:dyDescent="0.25">
      <c r="A32" s="204">
        <v>24</v>
      </c>
      <c r="B32" s="22" t="s">
        <v>110</v>
      </c>
      <c r="C32" s="23">
        <v>18532</v>
      </c>
      <c r="D32" s="23">
        <v>76821</v>
      </c>
      <c r="E32" s="23">
        <v>348</v>
      </c>
      <c r="F32" s="23">
        <v>24443</v>
      </c>
      <c r="G32" s="23">
        <v>350</v>
      </c>
      <c r="H32" s="23">
        <v>601</v>
      </c>
      <c r="I32" s="23">
        <v>13</v>
      </c>
      <c r="J32" s="23">
        <v>1309</v>
      </c>
      <c r="K32" s="23">
        <f t="shared" si="0"/>
        <v>19243</v>
      </c>
      <c r="L32" s="23">
        <f t="shared" si="0"/>
        <v>103174</v>
      </c>
    </row>
    <row r="33" spans="1:12" x14ac:dyDescent="0.25">
      <c r="A33" s="204">
        <v>25</v>
      </c>
      <c r="B33" s="22" t="s">
        <v>111</v>
      </c>
      <c r="C33" s="23">
        <v>31336</v>
      </c>
      <c r="D33" s="23">
        <v>185814</v>
      </c>
      <c r="E33" s="23">
        <v>459</v>
      </c>
      <c r="F33" s="23">
        <v>44530</v>
      </c>
      <c r="G33" s="23">
        <v>1876</v>
      </c>
      <c r="H33" s="23">
        <v>3189</v>
      </c>
      <c r="I33" s="23">
        <v>95</v>
      </c>
      <c r="J33" s="23">
        <v>4279</v>
      </c>
      <c r="K33" s="23">
        <f t="shared" si="0"/>
        <v>33766</v>
      </c>
      <c r="L33" s="23">
        <f t="shared" si="0"/>
        <v>237812</v>
      </c>
    </row>
    <row r="34" spans="1:12" x14ac:dyDescent="0.25">
      <c r="A34" s="204">
        <v>26</v>
      </c>
      <c r="B34" s="22" t="s">
        <v>112</v>
      </c>
      <c r="C34" s="23">
        <v>36355</v>
      </c>
      <c r="D34" s="23">
        <v>780971</v>
      </c>
      <c r="E34" s="23">
        <v>3308</v>
      </c>
      <c r="F34" s="23">
        <v>623898</v>
      </c>
      <c r="G34" s="23">
        <v>1933</v>
      </c>
      <c r="H34" s="23">
        <v>4789</v>
      </c>
      <c r="I34" s="23">
        <v>738</v>
      </c>
      <c r="J34" s="23">
        <v>251407</v>
      </c>
      <c r="K34" s="23">
        <f t="shared" si="0"/>
        <v>42334</v>
      </c>
      <c r="L34" s="23">
        <f t="shared" si="0"/>
        <v>1661065</v>
      </c>
    </row>
    <row r="35" spans="1:12" x14ac:dyDescent="0.25">
      <c r="A35" s="204">
        <v>27</v>
      </c>
      <c r="B35" s="22" t="s">
        <v>113</v>
      </c>
      <c r="C35" s="23">
        <v>9723</v>
      </c>
      <c r="D35" s="23">
        <v>46512</v>
      </c>
      <c r="E35" s="23">
        <v>148</v>
      </c>
      <c r="F35" s="23">
        <v>11480</v>
      </c>
      <c r="G35" s="23">
        <v>46</v>
      </c>
      <c r="H35" s="23">
        <v>106</v>
      </c>
      <c r="I35" s="23">
        <v>6</v>
      </c>
      <c r="J35" s="23">
        <v>987</v>
      </c>
      <c r="K35" s="23">
        <f t="shared" si="0"/>
        <v>9923</v>
      </c>
      <c r="L35" s="23">
        <f t="shared" si="0"/>
        <v>59085</v>
      </c>
    </row>
    <row r="36" spans="1:12" x14ac:dyDescent="0.25">
      <c r="A36" s="204">
        <v>28</v>
      </c>
      <c r="B36" s="22" t="s">
        <v>114</v>
      </c>
      <c r="C36" s="23">
        <v>10211</v>
      </c>
      <c r="D36" s="23">
        <v>229412</v>
      </c>
      <c r="E36" s="23">
        <v>1188</v>
      </c>
      <c r="F36" s="23">
        <v>240732</v>
      </c>
      <c r="G36" s="23">
        <v>148</v>
      </c>
      <c r="H36" s="23">
        <v>240</v>
      </c>
      <c r="I36" s="23">
        <v>234</v>
      </c>
      <c r="J36" s="23">
        <v>112175</v>
      </c>
      <c r="K36" s="23">
        <f t="shared" si="0"/>
        <v>11781</v>
      </c>
      <c r="L36" s="23">
        <f t="shared" si="0"/>
        <v>582559</v>
      </c>
    </row>
    <row r="37" spans="1:12" x14ac:dyDescent="0.25">
      <c r="A37" s="204">
        <v>29</v>
      </c>
      <c r="B37" s="22" t="s">
        <v>115</v>
      </c>
      <c r="C37" s="23">
        <v>46863</v>
      </c>
      <c r="D37" s="23">
        <v>378276</v>
      </c>
      <c r="E37" s="23">
        <v>2354</v>
      </c>
      <c r="F37" s="23">
        <v>272869</v>
      </c>
      <c r="G37" s="23">
        <v>860</v>
      </c>
      <c r="H37" s="23">
        <v>1640</v>
      </c>
      <c r="I37" s="23">
        <v>377</v>
      </c>
      <c r="J37" s="23">
        <v>102865</v>
      </c>
      <c r="K37" s="23">
        <f t="shared" si="0"/>
        <v>50454</v>
      </c>
      <c r="L37" s="23">
        <f t="shared" si="0"/>
        <v>755650</v>
      </c>
    </row>
    <row r="38" spans="1:12" x14ac:dyDescent="0.25">
      <c r="A38" s="204">
        <v>30</v>
      </c>
      <c r="B38" s="22" t="s">
        <v>116</v>
      </c>
      <c r="C38" s="23">
        <v>14276</v>
      </c>
      <c r="D38" s="23">
        <v>102021</v>
      </c>
      <c r="E38" s="23">
        <v>582</v>
      </c>
      <c r="F38" s="23">
        <v>56585</v>
      </c>
      <c r="G38" s="23">
        <v>130</v>
      </c>
      <c r="H38" s="23">
        <v>220</v>
      </c>
      <c r="I38" s="23">
        <v>223</v>
      </c>
      <c r="J38" s="23">
        <v>23999</v>
      </c>
      <c r="K38" s="23">
        <f t="shared" si="0"/>
        <v>15211</v>
      </c>
      <c r="L38" s="23">
        <f t="shared" si="0"/>
        <v>182825</v>
      </c>
    </row>
    <row r="39" spans="1:12" x14ac:dyDescent="0.25">
      <c r="A39" s="204">
        <v>31</v>
      </c>
      <c r="B39" s="22" t="s">
        <v>117</v>
      </c>
      <c r="C39" s="23">
        <v>11928</v>
      </c>
      <c r="D39" s="23">
        <v>106035</v>
      </c>
      <c r="E39" s="23">
        <v>439</v>
      </c>
      <c r="F39" s="23">
        <v>39824</v>
      </c>
      <c r="G39" s="23">
        <v>164</v>
      </c>
      <c r="H39" s="23">
        <v>283</v>
      </c>
      <c r="I39" s="23">
        <v>98</v>
      </c>
      <c r="J39" s="23">
        <v>12638</v>
      </c>
      <c r="K39" s="23">
        <f t="shared" si="0"/>
        <v>12629</v>
      </c>
      <c r="L39" s="23">
        <f t="shared" si="0"/>
        <v>158780</v>
      </c>
    </row>
    <row r="40" spans="1:12" x14ac:dyDescent="0.25">
      <c r="A40" s="204">
        <v>32</v>
      </c>
      <c r="B40" s="22" t="s">
        <v>118</v>
      </c>
      <c r="C40" s="23">
        <v>20070</v>
      </c>
      <c r="D40" s="23">
        <v>194585</v>
      </c>
      <c r="E40" s="23">
        <v>683</v>
      </c>
      <c r="F40" s="23">
        <v>101792</v>
      </c>
      <c r="G40" s="23">
        <v>846</v>
      </c>
      <c r="H40" s="23">
        <v>1500</v>
      </c>
      <c r="I40" s="23">
        <v>105</v>
      </c>
      <c r="J40" s="23">
        <v>38248</v>
      </c>
      <c r="K40" s="23">
        <f t="shared" si="0"/>
        <v>21704</v>
      </c>
      <c r="L40" s="23">
        <f t="shared" si="0"/>
        <v>336125</v>
      </c>
    </row>
    <row r="41" spans="1:12" x14ac:dyDescent="0.25">
      <c r="A41" s="204">
        <v>33</v>
      </c>
      <c r="B41" s="22" t="s">
        <v>119</v>
      </c>
      <c r="C41" s="23">
        <v>4667</v>
      </c>
      <c r="D41" s="23">
        <v>33931</v>
      </c>
      <c r="E41" s="23">
        <v>119</v>
      </c>
      <c r="F41" s="23">
        <v>12203</v>
      </c>
      <c r="G41" s="23">
        <v>72</v>
      </c>
      <c r="H41" s="23">
        <v>115</v>
      </c>
      <c r="I41" s="23">
        <v>11</v>
      </c>
      <c r="J41" s="23">
        <v>1946</v>
      </c>
      <c r="K41" s="23">
        <f t="shared" si="0"/>
        <v>4869</v>
      </c>
      <c r="L41" s="23">
        <f t="shared" si="0"/>
        <v>48195</v>
      </c>
    </row>
    <row r="42" spans="1:12" x14ac:dyDescent="0.25">
      <c r="A42" s="204">
        <v>34</v>
      </c>
      <c r="B42" s="22" t="s">
        <v>120</v>
      </c>
      <c r="C42" s="23">
        <v>11133</v>
      </c>
      <c r="D42" s="23">
        <v>30004</v>
      </c>
      <c r="E42" s="23">
        <v>94</v>
      </c>
      <c r="F42" s="23">
        <v>8499</v>
      </c>
      <c r="G42" s="23">
        <v>113</v>
      </c>
      <c r="H42" s="23">
        <v>184</v>
      </c>
      <c r="I42" s="23">
        <v>4</v>
      </c>
      <c r="J42" s="23">
        <v>102</v>
      </c>
      <c r="K42" s="23">
        <f t="shared" si="0"/>
        <v>11344</v>
      </c>
      <c r="L42" s="23">
        <f t="shared" si="0"/>
        <v>38789</v>
      </c>
    </row>
    <row r="43" spans="1:12" x14ac:dyDescent="0.25">
      <c r="A43" s="204">
        <v>35</v>
      </c>
      <c r="B43" s="22" t="s">
        <v>121</v>
      </c>
      <c r="C43" s="23">
        <v>15331</v>
      </c>
      <c r="D43" s="23">
        <v>103798</v>
      </c>
      <c r="E43" s="23">
        <v>384</v>
      </c>
      <c r="F43" s="23">
        <v>35947</v>
      </c>
      <c r="G43" s="23">
        <v>509</v>
      </c>
      <c r="H43" s="23">
        <v>951</v>
      </c>
      <c r="I43" s="23">
        <v>16</v>
      </c>
      <c r="J43" s="23">
        <v>1837</v>
      </c>
      <c r="K43" s="23">
        <f t="shared" si="0"/>
        <v>16240</v>
      </c>
      <c r="L43" s="23">
        <f t="shared" si="0"/>
        <v>142533</v>
      </c>
    </row>
    <row r="44" spans="1:12" x14ac:dyDescent="0.25">
      <c r="A44" s="204">
        <v>36</v>
      </c>
      <c r="B44" s="22" t="s">
        <v>122</v>
      </c>
      <c r="C44" s="23">
        <v>2933</v>
      </c>
      <c r="D44" s="23">
        <v>8068</v>
      </c>
      <c r="E44" s="23">
        <v>12</v>
      </c>
      <c r="F44" s="23">
        <v>1273</v>
      </c>
      <c r="G44" s="23">
        <v>35</v>
      </c>
      <c r="H44" s="23">
        <v>75</v>
      </c>
      <c r="I44" s="23">
        <v>2</v>
      </c>
      <c r="J44" s="23">
        <v>65</v>
      </c>
      <c r="K44" s="23">
        <f t="shared" si="0"/>
        <v>2982</v>
      </c>
      <c r="L44" s="23">
        <f t="shared" si="0"/>
        <v>9481</v>
      </c>
    </row>
    <row r="45" spans="1:12" x14ac:dyDescent="0.25">
      <c r="A45" s="204">
        <v>37</v>
      </c>
      <c r="B45" s="22" t="s">
        <v>123</v>
      </c>
      <c r="C45" s="23">
        <v>14716</v>
      </c>
      <c r="D45" s="23">
        <v>74925</v>
      </c>
      <c r="E45" s="23">
        <v>255</v>
      </c>
      <c r="F45" s="23">
        <v>23370</v>
      </c>
      <c r="G45" s="23">
        <v>142</v>
      </c>
      <c r="H45" s="23">
        <v>243</v>
      </c>
      <c r="I45" s="23">
        <v>7</v>
      </c>
      <c r="J45" s="23">
        <v>412</v>
      </c>
      <c r="K45" s="23">
        <f t="shared" si="0"/>
        <v>15120</v>
      </c>
      <c r="L45" s="23">
        <f t="shared" si="0"/>
        <v>98950</v>
      </c>
    </row>
    <row r="46" spans="1:12" x14ac:dyDescent="0.25">
      <c r="A46" s="204">
        <v>38</v>
      </c>
      <c r="B46" s="22" t="s">
        <v>124</v>
      </c>
      <c r="C46" s="23">
        <v>39737</v>
      </c>
      <c r="D46" s="23">
        <v>276859</v>
      </c>
      <c r="E46" s="23">
        <v>749</v>
      </c>
      <c r="F46" s="23">
        <v>73911</v>
      </c>
      <c r="G46" s="23">
        <v>2373</v>
      </c>
      <c r="H46" s="23">
        <v>4041</v>
      </c>
      <c r="I46" s="23">
        <v>131</v>
      </c>
      <c r="J46" s="23">
        <v>20351</v>
      </c>
      <c r="K46" s="23">
        <f t="shared" si="0"/>
        <v>42990</v>
      </c>
      <c r="L46" s="23">
        <f t="shared" si="0"/>
        <v>375162</v>
      </c>
    </row>
    <row r="47" spans="1:12" x14ac:dyDescent="0.25">
      <c r="A47" s="204">
        <v>39</v>
      </c>
      <c r="B47" s="22" t="s">
        <v>125</v>
      </c>
      <c r="C47" s="23">
        <v>10530</v>
      </c>
      <c r="D47" s="23">
        <v>84295</v>
      </c>
      <c r="E47" s="23">
        <v>337</v>
      </c>
      <c r="F47" s="23">
        <v>37867</v>
      </c>
      <c r="G47" s="23">
        <v>335</v>
      </c>
      <c r="H47" s="23">
        <v>551</v>
      </c>
      <c r="I47" s="23">
        <v>87</v>
      </c>
      <c r="J47" s="23">
        <v>3272</v>
      </c>
      <c r="K47" s="23">
        <f t="shared" si="0"/>
        <v>11289</v>
      </c>
      <c r="L47" s="23">
        <f t="shared" si="0"/>
        <v>125985</v>
      </c>
    </row>
    <row r="48" spans="1:12" x14ac:dyDescent="0.25">
      <c r="A48" s="204">
        <v>40</v>
      </c>
      <c r="B48" s="22" t="s">
        <v>126</v>
      </c>
      <c r="C48" s="23">
        <v>20422</v>
      </c>
      <c r="D48" s="23">
        <v>94369</v>
      </c>
      <c r="E48" s="23">
        <v>301</v>
      </c>
      <c r="F48" s="23">
        <v>29213</v>
      </c>
      <c r="G48" s="23">
        <v>260</v>
      </c>
      <c r="H48" s="23">
        <v>430</v>
      </c>
      <c r="I48" s="23">
        <v>30</v>
      </c>
      <c r="J48" s="23">
        <v>1270</v>
      </c>
      <c r="K48" s="23">
        <f t="shared" si="0"/>
        <v>21013</v>
      </c>
      <c r="L48" s="23">
        <f t="shared" si="0"/>
        <v>125282</v>
      </c>
    </row>
    <row r="49" spans="1:12" x14ac:dyDescent="0.25">
      <c r="A49" s="204">
        <v>41</v>
      </c>
      <c r="B49" s="22" t="s">
        <v>127</v>
      </c>
      <c r="C49" s="23">
        <v>32948</v>
      </c>
      <c r="D49" s="23">
        <v>450453</v>
      </c>
      <c r="E49" s="23">
        <v>2688</v>
      </c>
      <c r="F49" s="23">
        <v>369998</v>
      </c>
      <c r="G49" s="23">
        <v>1118</v>
      </c>
      <c r="H49" s="23">
        <v>3075</v>
      </c>
      <c r="I49" s="23">
        <v>1094</v>
      </c>
      <c r="J49" s="23">
        <v>220093</v>
      </c>
      <c r="K49" s="23">
        <f t="shared" si="0"/>
        <v>37848</v>
      </c>
      <c r="L49" s="23">
        <f t="shared" si="0"/>
        <v>1043619</v>
      </c>
    </row>
    <row r="50" spans="1:12" ht="15.75" x14ac:dyDescent="0.25">
      <c r="A50" s="84" t="s">
        <v>72</v>
      </c>
      <c r="B50" s="85"/>
      <c r="C50" s="27">
        <f t="shared" ref="C50:L50" si="1">SUM(C9:C49)</f>
        <v>875545</v>
      </c>
      <c r="D50" s="27">
        <f t="shared" si="1"/>
        <v>9094300</v>
      </c>
      <c r="E50" s="27">
        <f t="shared" si="1"/>
        <v>44060</v>
      </c>
      <c r="F50" s="27">
        <f t="shared" si="1"/>
        <v>5904203</v>
      </c>
      <c r="G50" s="27">
        <f t="shared" si="1"/>
        <v>34587</v>
      </c>
      <c r="H50" s="27">
        <f t="shared" si="1"/>
        <v>96487</v>
      </c>
      <c r="I50" s="27">
        <f t="shared" si="1"/>
        <v>9399</v>
      </c>
      <c r="J50" s="27">
        <f t="shared" si="1"/>
        <v>2741138</v>
      </c>
      <c r="K50" s="27">
        <f t="shared" si="1"/>
        <v>963591</v>
      </c>
      <c r="L50" s="27">
        <f t="shared" si="1"/>
        <v>17836128</v>
      </c>
    </row>
  </sheetData>
  <mergeCells count="15">
    <mergeCell ref="A1:L1"/>
    <mergeCell ref="A2:L2"/>
    <mergeCell ref="A3:L3"/>
    <mergeCell ref="A4:L4"/>
    <mergeCell ref="I5:J5"/>
    <mergeCell ref="K5:L5"/>
    <mergeCell ref="A50:B50"/>
    <mergeCell ref="A6:A8"/>
    <mergeCell ref="B6:B8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F994-B98A-47EF-B157-2E38144174D4}">
  <dimension ref="A1:N66"/>
  <sheetViews>
    <sheetView zoomScale="80" zoomScaleNormal="80" workbookViewId="0">
      <selection activeCell="V16" sqref="V16"/>
    </sheetView>
  </sheetViews>
  <sheetFormatPr defaultRowHeight="15" x14ac:dyDescent="0.25"/>
  <cols>
    <col min="2" max="2" width="43.140625" bestFit="1" customWidth="1"/>
    <col min="3" max="4" width="14" bestFit="1" customWidth="1"/>
    <col min="5" max="5" width="11.42578125" bestFit="1" customWidth="1"/>
    <col min="6" max="7" width="14" bestFit="1" customWidth="1"/>
    <col min="8" max="8" width="11.42578125" bestFit="1" customWidth="1"/>
    <col min="9" max="10" width="14" bestFit="1" customWidth="1"/>
    <col min="11" max="11" width="9.85546875" bestFit="1" customWidth="1"/>
    <col min="12" max="12" width="14" bestFit="1" customWidth="1"/>
    <col min="13" max="13" width="17.5703125" bestFit="1" customWidth="1"/>
    <col min="14" max="14" width="9.85546875" bestFit="1" customWidth="1"/>
  </cols>
  <sheetData>
    <row r="1" spans="1:14" ht="18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8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8" x14ac:dyDescent="0.25">
      <c r="A3" s="54" t="s">
        <v>73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8" x14ac:dyDescent="0.25">
      <c r="A4" s="53" t="s">
        <v>275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ht="18" x14ac:dyDescent="0.25">
      <c r="A5" s="55"/>
      <c r="B5" s="55"/>
      <c r="C5" s="56"/>
      <c r="D5" s="56"/>
      <c r="E5" s="55"/>
      <c r="F5" s="56"/>
      <c r="G5" s="56"/>
      <c r="H5" s="55"/>
      <c r="I5" s="56"/>
      <c r="J5" s="56"/>
      <c r="K5" s="57" t="s">
        <v>74</v>
      </c>
      <c r="L5" s="57"/>
      <c r="M5" s="58" t="s">
        <v>75</v>
      </c>
      <c r="N5" s="55"/>
    </row>
    <row r="6" spans="1:14" ht="15.75" customHeight="1" x14ac:dyDescent="0.25">
      <c r="A6" s="59" t="s">
        <v>4</v>
      </c>
      <c r="B6" s="60" t="s">
        <v>5</v>
      </c>
      <c r="C6" s="59" t="s">
        <v>6</v>
      </c>
      <c r="D6" s="59"/>
      <c r="E6" s="59"/>
      <c r="F6" s="59" t="s">
        <v>7</v>
      </c>
      <c r="G6" s="59"/>
      <c r="H6" s="59"/>
      <c r="I6" s="59" t="s">
        <v>8</v>
      </c>
      <c r="J6" s="59"/>
      <c r="K6" s="59"/>
      <c r="L6" s="59" t="s">
        <v>9</v>
      </c>
      <c r="M6" s="59"/>
      <c r="N6" s="59"/>
    </row>
    <row r="7" spans="1:14" ht="15" customHeight="1" x14ac:dyDescent="0.25">
      <c r="A7" s="59"/>
      <c r="B7" s="60"/>
      <c r="C7" s="61" t="s">
        <v>76</v>
      </c>
      <c r="D7" s="62" t="s">
        <v>77</v>
      </c>
      <c r="E7" s="59" t="s">
        <v>78</v>
      </c>
      <c r="F7" s="61" t="s">
        <v>76</v>
      </c>
      <c r="G7" s="62" t="s">
        <v>77</v>
      </c>
      <c r="H7" s="59" t="s">
        <v>78</v>
      </c>
      <c r="I7" s="61" t="s">
        <v>76</v>
      </c>
      <c r="J7" s="62" t="s">
        <v>77</v>
      </c>
      <c r="K7" s="59" t="s">
        <v>78</v>
      </c>
      <c r="L7" s="61" t="s">
        <v>76</v>
      </c>
      <c r="M7" s="59" t="s">
        <v>77</v>
      </c>
      <c r="N7" s="59" t="s">
        <v>78</v>
      </c>
    </row>
    <row r="8" spans="1:14" ht="15" customHeight="1" x14ac:dyDescent="0.25">
      <c r="A8" s="59"/>
      <c r="B8" s="60"/>
      <c r="C8" s="63"/>
      <c r="D8" s="62"/>
      <c r="E8" s="59"/>
      <c r="F8" s="63"/>
      <c r="G8" s="62"/>
      <c r="H8" s="59"/>
      <c r="I8" s="63"/>
      <c r="J8" s="62"/>
      <c r="K8" s="59"/>
      <c r="L8" s="63"/>
      <c r="M8" s="59"/>
      <c r="N8" s="59"/>
    </row>
    <row r="9" spans="1:14" ht="18" x14ac:dyDescent="0.25">
      <c r="A9" s="64" t="s">
        <v>12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4" ht="18" x14ac:dyDescent="0.25">
      <c r="A10" s="65">
        <v>1</v>
      </c>
      <c r="B10" s="66" t="s">
        <v>13</v>
      </c>
      <c r="C10" s="67">
        <v>1603728</v>
      </c>
      <c r="D10" s="67">
        <v>1672331</v>
      </c>
      <c r="E10" s="68">
        <f t="shared" ref="E10:E22" si="0">D10/C10%</f>
        <v>104.27772041144134</v>
      </c>
      <c r="F10" s="67">
        <v>1891463</v>
      </c>
      <c r="G10" s="67">
        <v>1712204</v>
      </c>
      <c r="H10" s="68">
        <f t="shared" ref="H10:H22" si="1">G10/F10%</f>
        <v>90.522732932127141</v>
      </c>
      <c r="I10" s="67">
        <v>3834185</v>
      </c>
      <c r="J10" s="67">
        <v>3067091</v>
      </c>
      <c r="K10" s="68">
        <f t="shared" ref="K10:K22" si="2">J10/I10%</f>
        <v>79.993297141374242</v>
      </c>
      <c r="L10" s="67">
        <f>C10+F10+I10</f>
        <v>7329376</v>
      </c>
      <c r="M10" s="67">
        <f>D10+G10+J10</f>
        <v>6451626</v>
      </c>
      <c r="N10" s="68">
        <f t="shared" ref="N10:N22" si="3">M10/L10%</f>
        <v>88.024219251406947</v>
      </c>
    </row>
    <row r="11" spans="1:14" ht="18" x14ac:dyDescent="0.25">
      <c r="A11" s="65">
        <v>2</v>
      </c>
      <c r="B11" s="66" t="s">
        <v>14</v>
      </c>
      <c r="C11" s="67">
        <v>170780</v>
      </c>
      <c r="D11" s="67">
        <v>189329</v>
      </c>
      <c r="E11" s="68">
        <f t="shared" si="0"/>
        <v>110.86134207752664</v>
      </c>
      <c r="F11" s="67">
        <v>181213</v>
      </c>
      <c r="G11" s="67">
        <v>234476</v>
      </c>
      <c r="H11" s="68">
        <f t="shared" si="1"/>
        <v>129.39248287926361</v>
      </c>
      <c r="I11" s="67">
        <v>906650</v>
      </c>
      <c r="J11" s="67">
        <v>673790</v>
      </c>
      <c r="K11" s="68">
        <f t="shared" si="2"/>
        <v>74.316439640434567</v>
      </c>
      <c r="L11" s="67">
        <f t="shared" ref="L11:M22" si="4">C11+F11+I11</f>
        <v>1258643</v>
      </c>
      <c r="M11" s="67">
        <f t="shared" si="4"/>
        <v>1097595</v>
      </c>
      <c r="N11" s="68">
        <f t="shared" si="3"/>
        <v>87.204632290490636</v>
      </c>
    </row>
    <row r="12" spans="1:14" ht="18" x14ac:dyDescent="0.25">
      <c r="A12" s="65">
        <v>3</v>
      </c>
      <c r="B12" s="66" t="s">
        <v>15</v>
      </c>
      <c r="C12" s="67">
        <v>14098</v>
      </c>
      <c r="D12" s="67">
        <v>20674</v>
      </c>
      <c r="E12" s="68">
        <f t="shared" si="0"/>
        <v>146.64491417222303</v>
      </c>
      <c r="F12" s="67">
        <v>24137</v>
      </c>
      <c r="G12" s="67">
        <v>27495</v>
      </c>
      <c r="H12" s="68">
        <f t="shared" si="1"/>
        <v>113.91225090110618</v>
      </c>
      <c r="I12" s="67">
        <v>270583</v>
      </c>
      <c r="J12" s="67">
        <v>756492</v>
      </c>
      <c r="K12" s="68">
        <f t="shared" si="2"/>
        <v>279.57853967174583</v>
      </c>
      <c r="L12" s="67">
        <f t="shared" si="4"/>
        <v>308818</v>
      </c>
      <c r="M12" s="67">
        <f t="shared" si="4"/>
        <v>804661</v>
      </c>
      <c r="N12" s="68">
        <f t="shared" si="3"/>
        <v>260.56156053079809</v>
      </c>
    </row>
    <row r="13" spans="1:14" ht="18" x14ac:dyDescent="0.25">
      <c r="A13" s="65">
        <v>4</v>
      </c>
      <c r="B13" s="66" t="s">
        <v>16</v>
      </c>
      <c r="C13" s="67">
        <v>130472</v>
      </c>
      <c r="D13" s="67">
        <v>145594</v>
      </c>
      <c r="E13" s="68">
        <f t="shared" si="0"/>
        <v>111.59022625544178</v>
      </c>
      <c r="F13" s="67">
        <v>316503</v>
      </c>
      <c r="G13" s="67">
        <v>400558</v>
      </c>
      <c r="H13" s="68">
        <f t="shared" si="1"/>
        <v>126.55741019832355</v>
      </c>
      <c r="I13" s="67">
        <v>1122108</v>
      </c>
      <c r="J13" s="67">
        <v>1410229</v>
      </c>
      <c r="K13" s="68">
        <f t="shared" si="2"/>
        <v>125.67676195161251</v>
      </c>
      <c r="L13" s="67">
        <f t="shared" si="4"/>
        <v>1569083</v>
      </c>
      <c r="M13" s="67">
        <f t="shared" si="4"/>
        <v>1956381</v>
      </c>
      <c r="N13" s="68">
        <f t="shared" si="3"/>
        <v>124.6830792252545</v>
      </c>
    </row>
    <row r="14" spans="1:14" ht="18" x14ac:dyDescent="0.25">
      <c r="A14" s="65">
        <v>5</v>
      </c>
      <c r="B14" s="66" t="s">
        <v>17</v>
      </c>
      <c r="C14" s="67">
        <v>172181</v>
      </c>
      <c r="D14" s="67">
        <v>146975</v>
      </c>
      <c r="E14" s="68">
        <f t="shared" si="0"/>
        <v>85.360754090172549</v>
      </c>
      <c r="F14" s="67">
        <v>356456</v>
      </c>
      <c r="G14" s="67">
        <v>209047</v>
      </c>
      <c r="H14" s="68">
        <f t="shared" si="1"/>
        <v>58.645947886976231</v>
      </c>
      <c r="I14" s="67">
        <v>785477</v>
      </c>
      <c r="J14" s="67">
        <v>470968</v>
      </c>
      <c r="K14" s="68">
        <f t="shared" si="2"/>
        <v>59.959489584036191</v>
      </c>
      <c r="L14" s="67">
        <f t="shared" si="4"/>
        <v>1314114</v>
      </c>
      <c r="M14" s="67">
        <f t="shared" si="4"/>
        <v>826990</v>
      </c>
      <c r="N14" s="68">
        <f t="shared" si="3"/>
        <v>62.931374294771992</v>
      </c>
    </row>
    <row r="15" spans="1:14" ht="18" x14ac:dyDescent="0.25">
      <c r="A15" s="65">
        <v>6</v>
      </c>
      <c r="B15" s="66" t="s">
        <v>18</v>
      </c>
      <c r="C15" s="67">
        <v>93807</v>
      </c>
      <c r="D15" s="67">
        <v>51061</v>
      </c>
      <c r="E15" s="68">
        <f t="shared" si="0"/>
        <v>54.431972027673837</v>
      </c>
      <c r="F15" s="67">
        <v>84775</v>
      </c>
      <c r="G15" s="67">
        <v>72736</v>
      </c>
      <c r="H15" s="68">
        <f t="shared" si="1"/>
        <v>85.798879386611617</v>
      </c>
      <c r="I15" s="67">
        <v>825931</v>
      </c>
      <c r="J15" s="67">
        <v>706706</v>
      </c>
      <c r="K15" s="68">
        <f t="shared" si="2"/>
        <v>85.564774781428483</v>
      </c>
      <c r="L15" s="67">
        <f t="shared" si="4"/>
        <v>1004513</v>
      </c>
      <c r="M15" s="67">
        <f t="shared" si="4"/>
        <v>830503</v>
      </c>
      <c r="N15" s="68">
        <f t="shared" si="3"/>
        <v>82.67717789615466</v>
      </c>
    </row>
    <row r="16" spans="1:14" ht="18" x14ac:dyDescent="0.25">
      <c r="A16" s="65">
        <v>7</v>
      </c>
      <c r="B16" s="66" t="s">
        <v>19</v>
      </c>
      <c r="C16" s="67">
        <v>23698</v>
      </c>
      <c r="D16" s="67">
        <v>51156</v>
      </c>
      <c r="E16" s="68">
        <f t="shared" si="0"/>
        <v>215.8663178327285</v>
      </c>
      <c r="F16" s="67">
        <v>59498</v>
      </c>
      <c r="G16" s="67">
        <v>43815</v>
      </c>
      <c r="H16" s="68">
        <f t="shared" si="1"/>
        <v>73.641130794312417</v>
      </c>
      <c r="I16" s="67">
        <v>326313</v>
      </c>
      <c r="J16" s="67">
        <v>571910</v>
      </c>
      <c r="K16" s="68">
        <f t="shared" si="2"/>
        <v>175.264240162053</v>
      </c>
      <c r="L16" s="67">
        <f t="shared" si="4"/>
        <v>409509</v>
      </c>
      <c r="M16" s="67">
        <f t="shared" si="4"/>
        <v>666881</v>
      </c>
      <c r="N16" s="68">
        <f t="shared" si="3"/>
        <v>162.84892395527325</v>
      </c>
    </row>
    <row r="17" spans="1:14" ht="18" x14ac:dyDescent="0.25">
      <c r="A17" s="65">
        <v>8</v>
      </c>
      <c r="B17" s="66" t="s">
        <v>20</v>
      </c>
      <c r="C17" s="67">
        <v>1257174</v>
      </c>
      <c r="D17" s="67">
        <v>1180049</v>
      </c>
      <c r="E17" s="68">
        <f t="shared" si="0"/>
        <v>93.865208793691252</v>
      </c>
      <c r="F17" s="67">
        <v>1807606</v>
      </c>
      <c r="G17" s="67">
        <v>1299493</v>
      </c>
      <c r="H17" s="68">
        <f t="shared" si="1"/>
        <v>71.890279186946714</v>
      </c>
      <c r="I17" s="67">
        <v>4205744</v>
      </c>
      <c r="J17" s="67">
        <v>3665157</v>
      </c>
      <c r="K17" s="68">
        <f t="shared" si="2"/>
        <v>87.146459698926037</v>
      </c>
      <c r="L17" s="67">
        <f t="shared" si="4"/>
        <v>7270524</v>
      </c>
      <c r="M17" s="67">
        <f t="shared" si="4"/>
        <v>6144699</v>
      </c>
      <c r="N17" s="68">
        <f t="shared" si="3"/>
        <v>84.515215134424963</v>
      </c>
    </row>
    <row r="18" spans="1:14" ht="18" x14ac:dyDescent="0.25">
      <c r="A18" s="65">
        <v>9</v>
      </c>
      <c r="B18" s="66" t="s">
        <v>21</v>
      </c>
      <c r="C18" s="67">
        <v>37660</v>
      </c>
      <c r="D18" s="67">
        <v>49558</v>
      </c>
      <c r="E18" s="68">
        <f t="shared" si="0"/>
        <v>131.59320233669675</v>
      </c>
      <c r="F18" s="67">
        <v>33002</v>
      </c>
      <c r="G18" s="67">
        <v>45408</v>
      </c>
      <c r="H18" s="68">
        <f t="shared" si="1"/>
        <v>137.59166111144779</v>
      </c>
      <c r="I18" s="67">
        <v>186426</v>
      </c>
      <c r="J18" s="67">
        <v>149216</v>
      </c>
      <c r="K18" s="68">
        <f t="shared" si="2"/>
        <v>80.040337721133312</v>
      </c>
      <c r="L18" s="67">
        <f t="shared" si="4"/>
        <v>257088</v>
      </c>
      <c r="M18" s="67">
        <f t="shared" si="4"/>
        <v>244182</v>
      </c>
      <c r="N18" s="68">
        <f t="shared" si="3"/>
        <v>94.979929051530988</v>
      </c>
    </row>
    <row r="19" spans="1:14" ht="18" x14ac:dyDescent="0.25">
      <c r="A19" s="65">
        <v>10</v>
      </c>
      <c r="B19" s="66" t="s">
        <v>22</v>
      </c>
      <c r="C19" s="67">
        <v>212347</v>
      </c>
      <c r="D19" s="67">
        <v>218817</v>
      </c>
      <c r="E19" s="68">
        <f t="shared" si="0"/>
        <v>103.04689965010103</v>
      </c>
      <c r="F19" s="67">
        <v>275312</v>
      </c>
      <c r="G19" s="67">
        <v>242235</v>
      </c>
      <c r="H19" s="68">
        <f t="shared" si="1"/>
        <v>87.985630847910741</v>
      </c>
      <c r="I19" s="67">
        <v>1509914</v>
      </c>
      <c r="J19" s="67">
        <v>1155711</v>
      </c>
      <c r="K19" s="68">
        <f t="shared" si="2"/>
        <v>76.541511635762035</v>
      </c>
      <c r="L19" s="67">
        <f t="shared" si="4"/>
        <v>1997573</v>
      </c>
      <c r="M19" s="67">
        <f t="shared" si="4"/>
        <v>1616763</v>
      </c>
      <c r="N19" s="68">
        <f t="shared" si="3"/>
        <v>80.936366280481366</v>
      </c>
    </row>
    <row r="20" spans="1:14" ht="18" x14ac:dyDescent="0.25">
      <c r="A20" s="65">
        <v>11</v>
      </c>
      <c r="B20" s="66" t="s">
        <v>23</v>
      </c>
      <c r="C20" s="67">
        <v>320766</v>
      </c>
      <c r="D20" s="67">
        <v>217416</v>
      </c>
      <c r="E20" s="68">
        <f t="shared" si="0"/>
        <v>67.780251024111038</v>
      </c>
      <c r="F20" s="67">
        <v>435168</v>
      </c>
      <c r="G20" s="67">
        <v>358613</v>
      </c>
      <c r="H20" s="68">
        <f t="shared" si="1"/>
        <v>82.40794359879402</v>
      </c>
      <c r="I20" s="67">
        <v>745211</v>
      </c>
      <c r="J20" s="67">
        <v>717890</v>
      </c>
      <c r="K20" s="68">
        <f t="shared" si="2"/>
        <v>96.333790027254025</v>
      </c>
      <c r="L20" s="67">
        <f t="shared" si="4"/>
        <v>1501145</v>
      </c>
      <c r="M20" s="67">
        <f t="shared" si="4"/>
        <v>1293919</v>
      </c>
      <c r="N20" s="68">
        <f t="shared" si="3"/>
        <v>86.195470790629813</v>
      </c>
    </row>
    <row r="21" spans="1:14" ht="18" x14ac:dyDescent="0.25">
      <c r="A21" s="65">
        <v>12</v>
      </c>
      <c r="B21" s="66" t="s">
        <v>24</v>
      </c>
      <c r="C21" s="67">
        <v>3578132</v>
      </c>
      <c r="D21" s="67">
        <v>2368715</v>
      </c>
      <c r="E21" s="68">
        <f t="shared" si="0"/>
        <v>66.199765687794638</v>
      </c>
      <c r="F21" s="67">
        <v>6535337</v>
      </c>
      <c r="G21" s="67">
        <v>3751829</v>
      </c>
      <c r="H21" s="68">
        <f t="shared" si="1"/>
        <v>57.408347878617427</v>
      </c>
      <c r="I21" s="67">
        <v>13050644</v>
      </c>
      <c r="J21" s="67">
        <v>11202712</v>
      </c>
      <c r="K21" s="68">
        <f t="shared" si="2"/>
        <v>85.840300294759402</v>
      </c>
      <c r="L21" s="67">
        <f t="shared" si="4"/>
        <v>23164113</v>
      </c>
      <c r="M21" s="67">
        <f t="shared" si="4"/>
        <v>17323256</v>
      </c>
      <c r="N21" s="68">
        <f t="shared" si="3"/>
        <v>74.784888158678896</v>
      </c>
    </row>
    <row r="22" spans="1:14" ht="18" x14ac:dyDescent="0.25">
      <c r="A22" s="69" t="s">
        <v>25</v>
      </c>
      <c r="B22" s="70" t="s">
        <v>26</v>
      </c>
      <c r="C22" s="71">
        <f>SUM(C10:C21)</f>
        <v>7614843</v>
      </c>
      <c r="D22" s="71">
        <f>SUM(D10:D21)</f>
        <v>6311675</v>
      </c>
      <c r="E22" s="72">
        <f t="shared" si="0"/>
        <v>82.886475794707792</v>
      </c>
      <c r="F22" s="71">
        <f>SUM(F10:F21)</f>
        <v>12000470</v>
      </c>
      <c r="G22" s="71">
        <f>SUM(G10:G21)</f>
        <v>8397909</v>
      </c>
      <c r="H22" s="72">
        <f t="shared" si="1"/>
        <v>69.979834123163513</v>
      </c>
      <c r="I22" s="71">
        <f>SUM(I10:I21)</f>
        <v>27769186</v>
      </c>
      <c r="J22" s="71">
        <f>SUM(J10:J21)</f>
        <v>24547872</v>
      </c>
      <c r="K22" s="72">
        <f t="shared" si="2"/>
        <v>88.399681575109909</v>
      </c>
      <c r="L22" s="71">
        <f t="shared" si="4"/>
        <v>47384499</v>
      </c>
      <c r="M22" s="71">
        <f>SUM(M10:M21)</f>
        <v>39257456</v>
      </c>
      <c r="N22" s="72">
        <f t="shared" si="3"/>
        <v>82.84873076319748</v>
      </c>
    </row>
    <row r="23" spans="1:14" ht="18" x14ac:dyDescent="0.25">
      <c r="A23" s="64" t="s">
        <v>79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ht="18" x14ac:dyDescent="0.25">
      <c r="A24" s="65">
        <v>13</v>
      </c>
      <c r="B24" s="66" t="s">
        <v>28</v>
      </c>
      <c r="C24" s="67">
        <v>38984</v>
      </c>
      <c r="D24" s="67">
        <v>117494</v>
      </c>
      <c r="E24" s="68">
        <f t="shared" ref="E24:E35" si="5">D24/C24%</f>
        <v>301.3903139749641</v>
      </c>
      <c r="F24" s="67">
        <v>447132</v>
      </c>
      <c r="G24" s="67">
        <v>983952</v>
      </c>
      <c r="H24" s="68">
        <f t="shared" ref="H24:H35" si="6">G24/F24%</f>
        <v>220.05850621293041</v>
      </c>
      <c r="I24" s="67">
        <v>1648558</v>
      </c>
      <c r="J24" s="67">
        <v>2618139</v>
      </c>
      <c r="K24" s="68">
        <f t="shared" ref="K24:K46" si="7">J24/I24%</f>
        <v>158.81388461916413</v>
      </c>
      <c r="L24" s="67">
        <f t="shared" ref="L24:M45" si="8">C24+F24+I24</f>
        <v>2134674</v>
      </c>
      <c r="M24" s="67">
        <f t="shared" si="8"/>
        <v>3719585</v>
      </c>
      <c r="N24" s="68">
        <f t="shared" ref="N24:N47" si="9">M24/L24%</f>
        <v>174.24604412664414</v>
      </c>
    </row>
    <row r="25" spans="1:14" ht="18" x14ac:dyDescent="0.25">
      <c r="A25" s="65">
        <v>14</v>
      </c>
      <c r="B25" s="66" t="s">
        <v>29</v>
      </c>
      <c r="C25" s="67">
        <v>5969</v>
      </c>
      <c r="D25" s="67">
        <v>14808</v>
      </c>
      <c r="E25" s="68">
        <f t="shared" si="5"/>
        <v>248.08175573797956</v>
      </c>
      <c r="F25" s="67">
        <v>26650</v>
      </c>
      <c r="G25" s="67">
        <v>89703</v>
      </c>
      <c r="H25" s="68">
        <f t="shared" si="6"/>
        <v>336.59662288930582</v>
      </c>
      <c r="I25" s="67">
        <v>282582</v>
      </c>
      <c r="J25" s="67">
        <v>459413</v>
      </c>
      <c r="K25" s="68">
        <f t="shared" si="7"/>
        <v>162.57688033915818</v>
      </c>
      <c r="L25" s="67">
        <f t="shared" si="8"/>
        <v>315201</v>
      </c>
      <c r="M25" s="67">
        <f t="shared" si="8"/>
        <v>563924</v>
      </c>
      <c r="N25" s="68">
        <f t="shared" si="9"/>
        <v>178.90933087141221</v>
      </c>
    </row>
    <row r="26" spans="1:14" ht="18" x14ac:dyDescent="0.25">
      <c r="A26" s="65">
        <v>15</v>
      </c>
      <c r="B26" s="66" t="s">
        <v>30</v>
      </c>
      <c r="C26" s="67">
        <v>0</v>
      </c>
      <c r="D26" s="67">
        <v>0</v>
      </c>
      <c r="E26" s="68">
        <v>0</v>
      </c>
      <c r="F26" s="67">
        <v>2234</v>
      </c>
      <c r="G26" s="67">
        <v>2161</v>
      </c>
      <c r="H26" s="68">
        <f t="shared" si="6"/>
        <v>96.732318710832587</v>
      </c>
      <c r="I26" s="67">
        <v>53601</v>
      </c>
      <c r="J26" s="67">
        <v>19038</v>
      </c>
      <c r="K26" s="68">
        <f t="shared" si="7"/>
        <v>35.517994067274863</v>
      </c>
      <c r="L26" s="67">
        <f t="shared" si="8"/>
        <v>55835</v>
      </c>
      <c r="M26" s="67">
        <f t="shared" si="8"/>
        <v>21199</v>
      </c>
      <c r="N26" s="68">
        <f t="shared" si="9"/>
        <v>37.967224858959433</v>
      </c>
    </row>
    <row r="27" spans="1:14" ht="18" x14ac:dyDescent="0.25">
      <c r="A27" s="65">
        <v>16</v>
      </c>
      <c r="B27" s="66" t="s">
        <v>31</v>
      </c>
      <c r="C27" s="67">
        <v>0</v>
      </c>
      <c r="D27" s="67">
        <v>0</v>
      </c>
      <c r="E27" s="68">
        <v>0</v>
      </c>
      <c r="F27" s="67">
        <v>1546</v>
      </c>
      <c r="G27" s="67">
        <v>34898</v>
      </c>
      <c r="H27" s="68">
        <f t="shared" si="6"/>
        <v>2257.3091849935317</v>
      </c>
      <c r="I27" s="67">
        <v>27156</v>
      </c>
      <c r="J27" s="67">
        <v>102450</v>
      </c>
      <c r="K27" s="68">
        <f t="shared" si="7"/>
        <v>377.26469288555018</v>
      </c>
      <c r="L27" s="67">
        <f t="shared" si="8"/>
        <v>28702</v>
      </c>
      <c r="M27" s="67">
        <f t="shared" si="8"/>
        <v>137348</v>
      </c>
      <c r="N27" s="68">
        <f t="shared" si="9"/>
        <v>478.53111281443807</v>
      </c>
    </row>
    <row r="28" spans="1:14" ht="18" x14ac:dyDescent="0.25">
      <c r="A28" s="65">
        <v>17</v>
      </c>
      <c r="B28" s="66" t="s">
        <v>32</v>
      </c>
      <c r="C28" s="67">
        <v>22294</v>
      </c>
      <c r="D28" s="67">
        <v>45149</v>
      </c>
      <c r="E28" s="68">
        <f t="shared" si="5"/>
        <v>202.51637211805868</v>
      </c>
      <c r="F28" s="67">
        <v>8161</v>
      </c>
      <c r="G28" s="67">
        <v>30719</v>
      </c>
      <c r="H28" s="68">
        <f t="shared" si="6"/>
        <v>376.41220438671729</v>
      </c>
      <c r="I28" s="67">
        <v>153576</v>
      </c>
      <c r="J28" s="67">
        <v>244811</v>
      </c>
      <c r="K28" s="68">
        <f t="shared" si="7"/>
        <v>159.40706881283535</v>
      </c>
      <c r="L28" s="67">
        <f t="shared" si="8"/>
        <v>184031</v>
      </c>
      <c r="M28" s="67">
        <f t="shared" si="8"/>
        <v>320679</v>
      </c>
      <c r="N28" s="68">
        <f t="shared" si="9"/>
        <v>174.25270742429265</v>
      </c>
    </row>
    <row r="29" spans="1:14" ht="18" x14ac:dyDescent="0.25">
      <c r="A29" s="65">
        <v>18</v>
      </c>
      <c r="B29" s="66" t="s">
        <v>33</v>
      </c>
      <c r="C29" s="67">
        <v>0</v>
      </c>
      <c r="D29" s="67">
        <v>0</v>
      </c>
      <c r="E29" s="68">
        <v>0</v>
      </c>
      <c r="F29" s="67">
        <v>0</v>
      </c>
      <c r="G29" s="67">
        <v>0</v>
      </c>
      <c r="H29" s="68">
        <v>0</v>
      </c>
      <c r="I29" s="67">
        <v>4032</v>
      </c>
      <c r="J29" s="67">
        <v>3634</v>
      </c>
      <c r="K29" s="68">
        <f t="shared" si="7"/>
        <v>90.128968253968253</v>
      </c>
      <c r="L29" s="67">
        <f t="shared" si="8"/>
        <v>4032</v>
      </c>
      <c r="M29" s="67">
        <f t="shared" si="8"/>
        <v>3634</v>
      </c>
      <c r="N29" s="68">
        <f t="shared" si="9"/>
        <v>90.128968253968253</v>
      </c>
    </row>
    <row r="30" spans="1:14" ht="18" x14ac:dyDescent="0.25">
      <c r="A30" s="65">
        <v>19</v>
      </c>
      <c r="B30" s="66" t="s">
        <v>34</v>
      </c>
      <c r="C30" s="67">
        <v>0</v>
      </c>
      <c r="D30" s="67">
        <v>0</v>
      </c>
      <c r="E30" s="68">
        <v>0</v>
      </c>
      <c r="F30" s="67">
        <v>5593</v>
      </c>
      <c r="G30" s="67">
        <v>7713</v>
      </c>
      <c r="H30" s="68">
        <f t="shared" si="6"/>
        <v>137.90452351153226</v>
      </c>
      <c r="I30" s="67">
        <v>119313</v>
      </c>
      <c r="J30" s="67">
        <v>261885</v>
      </c>
      <c r="K30" s="68">
        <f t="shared" si="7"/>
        <v>219.49410374393401</v>
      </c>
      <c r="L30" s="67">
        <f t="shared" si="8"/>
        <v>124906</v>
      </c>
      <c r="M30" s="67">
        <f t="shared" si="8"/>
        <v>269598</v>
      </c>
      <c r="N30" s="68">
        <f t="shared" si="9"/>
        <v>215.84071221558614</v>
      </c>
    </row>
    <row r="31" spans="1:14" ht="18" x14ac:dyDescent="0.25">
      <c r="A31" s="65">
        <v>20</v>
      </c>
      <c r="B31" s="66" t="s">
        <v>35</v>
      </c>
      <c r="C31" s="67">
        <v>350165</v>
      </c>
      <c r="D31" s="67">
        <v>493539</v>
      </c>
      <c r="E31" s="68">
        <f t="shared" si="5"/>
        <v>140.94469749975011</v>
      </c>
      <c r="F31" s="67">
        <v>1019672</v>
      </c>
      <c r="G31" s="67">
        <v>2891571</v>
      </c>
      <c r="H31" s="68">
        <f t="shared" si="6"/>
        <v>283.57854290399268</v>
      </c>
      <c r="I31" s="67">
        <v>5672610</v>
      </c>
      <c r="J31" s="67">
        <v>8345686</v>
      </c>
      <c r="K31" s="68">
        <f t="shared" si="7"/>
        <v>147.12250621847792</v>
      </c>
      <c r="L31" s="67">
        <f t="shared" si="8"/>
        <v>7042447</v>
      </c>
      <c r="M31" s="67">
        <f t="shared" si="8"/>
        <v>11730796</v>
      </c>
      <c r="N31" s="68">
        <f t="shared" si="9"/>
        <v>166.57272678090442</v>
      </c>
    </row>
    <row r="32" spans="1:14" ht="18" x14ac:dyDescent="0.25">
      <c r="A32" s="65">
        <v>21</v>
      </c>
      <c r="B32" s="66" t="s">
        <v>36</v>
      </c>
      <c r="C32" s="67">
        <v>594438</v>
      </c>
      <c r="D32" s="67">
        <v>709469</v>
      </c>
      <c r="E32" s="68">
        <f t="shared" si="5"/>
        <v>119.35121913471211</v>
      </c>
      <c r="F32" s="67">
        <v>961592</v>
      </c>
      <c r="G32" s="67">
        <v>1175370</v>
      </c>
      <c r="H32" s="68">
        <f t="shared" si="6"/>
        <v>122.23167414038386</v>
      </c>
      <c r="I32" s="67">
        <v>5452618</v>
      </c>
      <c r="J32" s="67">
        <v>5155931</v>
      </c>
      <c r="K32" s="68">
        <f t="shared" si="7"/>
        <v>94.558815600139241</v>
      </c>
      <c r="L32" s="67">
        <f t="shared" si="8"/>
        <v>7008648</v>
      </c>
      <c r="M32" s="67">
        <f t="shared" si="8"/>
        <v>7040770</v>
      </c>
      <c r="N32" s="68">
        <f t="shared" si="9"/>
        <v>100.45831949328887</v>
      </c>
    </row>
    <row r="33" spans="1:14" ht="18" x14ac:dyDescent="0.25">
      <c r="A33" s="65">
        <v>22</v>
      </c>
      <c r="B33" s="66" t="s">
        <v>37</v>
      </c>
      <c r="C33" s="67">
        <v>43357</v>
      </c>
      <c r="D33" s="67">
        <v>68290</v>
      </c>
      <c r="E33" s="68">
        <f t="shared" si="5"/>
        <v>157.50628502894574</v>
      </c>
      <c r="F33" s="67">
        <v>93455</v>
      </c>
      <c r="G33" s="67">
        <v>75619</v>
      </c>
      <c r="H33" s="68">
        <f t="shared" si="6"/>
        <v>80.914878818682794</v>
      </c>
      <c r="I33" s="67">
        <v>595666</v>
      </c>
      <c r="J33" s="67">
        <v>431209</v>
      </c>
      <c r="K33" s="68">
        <f t="shared" si="7"/>
        <v>72.391071506515402</v>
      </c>
      <c r="L33" s="67">
        <f t="shared" si="8"/>
        <v>732478</v>
      </c>
      <c r="M33" s="67">
        <f t="shared" si="8"/>
        <v>575118</v>
      </c>
      <c r="N33" s="68">
        <f t="shared" si="9"/>
        <v>78.516760912955746</v>
      </c>
    </row>
    <row r="34" spans="1:14" ht="18" x14ac:dyDescent="0.25">
      <c r="A34" s="65">
        <v>23</v>
      </c>
      <c r="B34" s="66" t="s">
        <v>38</v>
      </c>
      <c r="C34" s="67">
        <v>15210</v>
      </c>
      <c r="D34" s="67">
        <v>26408</v>
      </c>
      <c r="E34" s="68">
        <f t="shared" si="5"/>
        <v>173.62261669953978</v>
      </c>
      <c r="F34" s="67">
        <v>95465</v>
      </c>
      <c r="G34" s="67">
        <v>225083</v>
      </c>
      <c r="H34" s="68">
        <f t="shared" si="6"/>
        <v>235.7754150735872</v>
      </c>
      <c r="I34" s="67">
        <v>747277</v>
      </c>
      <c r="J34" s="67">
        <v>903622</v>
      </c>
      <c r="K34" s="68">
        <f t="shared" si="7"/>
        <v>120.92196066518841</v>
      </c>
      <c r="L34" s="67">
        <f t="shared" si="8"/>
        <v>857952</v>
      </c>
      <c r="M34" s="67">
        <f t="shared" si="8"/>
        <v>1155113</v>
      </c>
      <c r="N34" s="68">
        <f t="shared" si="9"/>
        <v>134.63608686733056</v>
      </c>
    </row>
    <row r="35" spans="1:14" ht="18" x14ac:dyDescent="0.25">
      <c r="A35" s="65">
        <v>24</v>
      </c>
      <c r="B35" s="66" t="s">
        <v>39</v>
      </c>
      <c r="C35" s="67">
        <v>32157</v>
      </c>
      <c r="D35" s="67">
        <v>133133</v>
      </c>
      <c r="E35" s="68">
        <f t="shared" si="5"/>
        <v>414.0093914233293</v>
      </c>
      <c r="F35" s="67">
        <v>81641</v>
      </c>
      <c r="G35" s="67">
        <v>420531</v>
      </c>
      <c r="H35" s="68">
        <f t="shared" si="6"/>
        <v>515.09780624931102</v>
      </c>
      <c r="I35" s="67">
        <v>909376</v>
      </c>
      <c r="J35" s="67">
        <v>1008087</v>
      </c>
      <c r="K35" s="68">
        <f t="shared" si="7"/>
        <v>110.85480593285945</v>
      </c>
      <c r="L35" s="67">
        <f t="shared" si="8"/>
        <v>1023174</v>
      </c>
      <c r="M35" s="67">
        <f t="shared" si="8"/>
        <v>1561751</v>
      </c>
      <c r="N35" s="68">
        <f t="shared" si="9"/>
        <v>152.63787000060597</v>
      </c>
    </row>
    <row r="36" spans="1:14" ht="18" x14ac:dyDescent="0.25">
      <c r="A36" s="65">
        <v>25</v>
      </c>
      <c r="B36" s="66" t="s">
        <v>40</v>
      </c>
      <c r="C36" s="67">
        <v>0</v>
      </c>
      <c r="D36" s="67">
        <v>0</v>
      </c>
      <c r="E36" s="68">
        <v>0</v>
      </c>
      <c r="F36" s="67">
        <v>0</v>
      </c>
      <c r="G36" s="67">
        <v>0</v>
      </c>
      <c r="H36" s="68">
        <v>0</v>
      </c>
      <c r="I36" s="67">
        <v>8853</v>
      </c>
      <c r="J36" s="67">
        <v>12189</v>
      </c>
      <c r="K36" s="68">
        <f t="shared" si="7"/>
        <v>137.68214164689937</v>
      </c>
      <c r="L36" s="67">
        <f t="shared" si="8"/>
        <v>8853</v>
      </c>
      <c r="M36" s="67">
        <f t="shared" si="8"/>
        <v>12189</v>
      </c>
      <c r="N36" s="68">
        <f t="shared" si="9"/>
        <v>137.68214164689937</v>
      </c>
    </row>
    <row r="37" spans="1:14" ht="18" x14ac:dyDescent="0.25">
      <c r="A37" s="65">
        <v>26</v>
      </c>
      <c r="B37" s="73" t="s">
        <v>41</v>
      </c>
      <c r="C37" s="67">
        <v>0</v>
      </c>
      <c r="D37" s="67">
        <v>0</v>
      </c>
      <c r="E37" s="68">
        <v>0</v>
      </c>
      <c r="F37" s="67">
        <v>0</v>
      </c>
      <c r="G37" s="67">
        <v>0</v>
      </c>
      <c r="H37" s="68">
        <v>0</v>
      </c>
      <c r="I37" s="67">
        <v>51377</v>
      </c>
      <c r="J37" s="67">
        <v>43472</v>
      </c>
      <c r="K37" s="68">
        <f t="shared" si="7"/>
        <v>84.613737664713781</v>
      </c>
      <c r="L37" s="67">
        <f t="shared" si="8"/>
        <v>51377</v>
      </c>
      <c r="M37" s="67">
        <f t="shared" si="8"/>
        <v>43472</v>
      </c>
      <c r="N37" s="68">
        <f t="shared" si="9"/>
        <v>84.613737664713781</v>
      </c>
    </row>
    <row r="38" spans="1:14" ht="18" x14ac:dyDescent="0.25">
      <c r="A38" s="65">
        <v>27</v>
      </c>
      <c r="B38" s="73" t="s">
        <v>42</v>
      </c>
      <c r="C38" s="67">
        <v>0</v>
      </c>
      <c r="D38" s="67">
        <v>0</v>
      </c>
      <c r="E38" s="68">
        <v>0</v>
      </c>
      <c r="F38" s="67">
        <v>0</v>
      </c>
      <c r="G38" s="67">
        <v>0</v>
      </c>
      <c r="H38" s="68">
        <v>0</v>
      </c>
      <c r="I38" s="67">
        <v>5478</v>
      </c>
      <c r="J38" s="67">
        <v>8423</v>
      </c>
      <c r="K38" s="68">
        <f t="shared" si="7"/>
        <v>153.76049653158086</v>
      </c>
      <c r="L38" s="67">
        <f t="shared" si="8"/>
        <v>5478</v>
      </c>
      <c r="M38" s="67">
        <f t="shared" si="8"/>
        <v>8423</v>
      </c>
      <c r="N38" s="68">
        <f t="shared" si="9"/>
        <v>153.76049653158086</v>
      </c>
    </row>
    <row r="39" spans="1:14" ht="18" x14ac:dyDescent="0.25">
      <c r="A39" s="65">
        <v>28</v>
      </c>
      <c r="B39" s="73" t="s">
        <v>43</v>
      </c>
      <c r="C39" s="67">
        <v>48336</v>
      </c>
      <c r="D39" s="67">
        <v>453937</v>
      </c>
      <c r="E39" s="68">
        <f t="shared" ref="E39:E44" si="10">D39/C39%</f>
        <v>939.12818603111555</v>
      </c>
      <c r="F39" s="67">
        <v>77738</v>
      </c>
      <c r="G39" s="67">
        <v>238373</v>
      </c>
      <c r="H39" s="68">
        <f t="shared" ref="H39:H46" si="11">G39/F39%</f>
        <v>306.63639404152411</v>
      </c>
      <c r="I39" s="67">
        <v>1342108</v>
      </c>
      <c r="J39" s="67">
        <v>1805116</v>
      </c>
      <c r="K39" s="68">
        <f t="shared" si="7"/>
        <v>134.49856494410287</v>
      </c>
      <c r="L39" s="67">
        <f t="shared" si="8"/>
        <v>1468182</v>
      </c>
      <c r="M39" s="67">
        <f t="shared" si="8"/>
        <v>2497426</v>
      </c>
      <c r="N39" s="68">
        <f t="shared" si="9"/>
        <v>170.10329782002503</v>
      </c>
    </row>
    <row r="40" spans="1:14" ht="18" x14ac:dyDescent="0.25">
      <c r="A40" s="65">
        <v>29</v>
      </c>
      <c r="B40" s="73" t="s">
        <v>44</v>
      </c>
      <c r="C40" s="67">
        <v>0</v>
      </c>
      <c r="D40" s="67">
        <v>0</v>
      </c>
      <c r="E40" s="68">
        <v>0</v>
      </c>
      <c r="F40" s="67">
        <v>0</v>
      </c>
      <c r="G40" s="67">
        <v>0</v>
      </c>
      <c r="H40" s="68">
        <v>0</v>
      </c>
      <c r="I40" s="67">
        <v>6481</v>
      </c>
      <c r="J40" s="67">
        <v>39093</v>
      </c>
      <c r="K40" s="68">
        <f t="shared" si="7"/>
        <v>603.19395155068662</v>
      </c>
      <c r="L40" s="67">
        <f t="shared" si="8"/>
        <v>6481</v>
      </c>
      <c r="M40" s="67">
        <f t="shared" si="8"/>
        <v>39093</v>
      </c>
      <c r="N40" s="68">
        <f t="shared" si="9"/>
        <v>603.19395155068662</v>
      </c>
    </row>
    <row r="41" spans="1:14" ht="18" x14ac:dyDescent="0.25">
      <c r="A41" s="65">
        <v>30</v>
      </c>
      <c r="B41" s="73" t="s">
        <v>45</v>
      </c>
      <c r="C41" s="67">
        <v>10869</v>
      </c>
      <c r="D41" s="67">
        <v>59442</v>
      </c>
      <c r="E41" s="68">
        <f t="shared" si="10"/>
        <v>546.89483853160368</v>
      </c>
      <c r="F41" s="67">
        <v>0</v>
      </c>
      <c r="G41" s="67">
        <v>0</v>
      </c>
      <c r="H41" s="68">
        <v>0</v>
      </c>
      <c r="I41" s="67">
        <v>146720</v>
      </c>
      <c r="J41" s="67">
        <v>154626</v>
      </c>
      <c r="K41" s="68">
        <f t="shared" si="7"/>
        <v>105.38849509269356</v>
      </c>
      <c r="L41" s="67">
        <f t="shared" si="8"/>
        <v>157589</v>
      </c>
      <c r="M41" s="67">
        <f t="shared" si="8"/>
        <v>214068</v>
      </c>
      <c r="N41" s="68">
        <f t="shared" si="9"/>
        <v>135.83943041709765</v>
      </c>
    </row>
    <row r="42" spans="1:14" ht="18" x14ac:dyDescent="0.25">
      <c r="A42" s="65">
        <v>31</v>
      </c>
      <c r="B42" s="73" t="s">
        <v>46</v>
      </c>
      <c r="C42" s="67">
        <v>0</v>
      </c>
      <c r="D42" s="67">
        <v>0</v>
      </c>
      <c r="E42" s="68">
        <v>0</v>
      </c>
      <c r="F42" s="67">
        <v>0</v>
      </c>
      <c r="G42" s="67">
        <v>0</v>
      </c>
      <c r="H42" s="68">
        <v>0</v>
      </c>
      <c r="I42" s="67">
        <v>25138</v>
      </c>
      <c r="J42" s="67">
        <v>22958</v>
      </c>
      <c r="K42" s="68">
        <f t="shared" si="7"/>
        <v>91.327870156734832</v>
      </c>
      <c r="L42" s="67">
        <f t="shared" si="8"/>
        <v>25138</v>
      </c>
      <c r="M42" s="67">
        <f t="shared" si="8"/>
        <v>22958</v>
      </c>
      <c r="N42" s="68">
        <f t="shared" si="9"/>
        <v>91.327870156734832</v>
      </c>
    </row>
    <row r="43" spans="1:14" ht="18" x14ac:dyDescent="0.25">
      <c r="A43" s="65">
        <v>32</v>
      </c>
      <c r="B43" s="73" t="s">
        <v>47</v>
      </c>
      <c r="C43" s="67">
        <v>0</v>
      </c>
      <c r="D43" s="67">
        <v>0</v>
      </c>
      <c r="E43" s="68">
        <v>0</v>
      </c>
      <c r="F43" s="67">
        <v>0</v>
      </c>
      <c r="G43" s="67">
        <v>0</v>
      </c>
      <c r="H43" s="68">
        <v>0</v>
      </c>
      <c r="I43" s="67">
        <v>7562</v>
      </c>
      <c r="J43" s="67">
        <v>6904</v>
      </c>
      <c r="K43" s="68">
        <f t="shared" si="7"/>
        <v>91.298598254430033</v>
      </c>
      <c r="L43" s="67">
        <f t="shared" si="8"/>
        <v>7562</v>
      </c>
      <c r="M43" s="67">
        <f t="shared" si="8"/>
        <v>6904</v>
      </c>
      <c r="N43" s="68">
        <f t="shared" si="9"/>
        <v>91.298598254430033</v>
      </c>
    </row>
    <row r="44" spans="1:14" ht="18" x14ac:dyDescent="0.25">
      <c r="A44" s="65">
        <v>33</v>
      </c>
      <c r="B44" s="73" t="s">
        <v>48</v>
      </c>
      <c r="C44" s="67">
        <v>17293</v>
      </c>
      <c r="D44" s="67">
        <v>10216</v>
      </c>
      <c r="E44" s="68">
        <f t="shared" si="10"/>
        <v>59.075926675533452</v>
      </c>
      <c r="F44" s="67">
        <v>139106</v>
      </c>
      <c r="G44" s="67">
        <v>140959</v>
      </c>
      <c r="H44" s="68">
        <f t="shared" si="11"/>
        <v>101.33207769614539</v>
      </c>
      <c r="I44" s="67">
        <v>602850</v>
      </c>
      <c r="J44" s="67">
        <v>874131</v>
      </c>
      <c r="K44" s="68">
        <f t="shared" si="7"/>
        <v>144.99975118188604</v>
      </c>
      <c r="L44" s="67">
        <f t="shared" si="8"/>
        <v>759249</v>
      </c>
      <c r="M44" s="67">
        <f t="shared" si="8"/>
        <v>1025306</v>
      </c>
      <c r="N44" s="68">
        <f t="shared" si="9"/>
        <v>135.04212715459619</v>
      </c>
    </row>
    <row r="45" spans="1:14" ht="18" x14ac:dyDescent="0.25">
      <c r="A45" s="65">
        <v>34</v>
      </c>
      <c r="B45" s="73" t="s">
        <v>49</v>
      </c>
      <c r="C45" s="67">
        <v>0</v>
      </c>
      <c r="D45" s="67">
        <v>0</v>
      </c>
      <c r="E45" s="68">
        <v>0</v>
      </c>
      <c r="F45" s="67">
        <v>1925</v>
      </c>
      <c r="G45" s="67">
        <v>1593</v>
      </c>
      <c r="H45" s="68">
        <f t="shared" si="11"/>
        <v>82.753246753246756</v>
      </c>
      <c r="I45" s="67">
        <v>3261</v>
      </c>
      <c r="J45" s="67">
        <v>5250</v>
      </c>
      <c r="K45" s="68">
        <f t="shared" si="7"/>
        <v>160.99356025758971</v>
      </c>
      <c r="L45" s="67">
        <f t="shared" si="8"/>
        <v>5186</v>
      </c>
      <c r="M45" s="67">
        <f t="shared" si="8"/>
        <v>6843</v>
      </c>
      <c r="N45" s="68">
        <f t="shared" si="9"/>
        <v>131.95140763594293</v>
      </c>
    </row>
    <row r="46" spans="1:14" ht="18" x14ac:dyDescent="0.25">
      <c r="A46" s="69" t="s">
        <v>80</v>
      </c>
      <c r="B46" s="70" t="s">
        <v>26</v>
      </c>
      <c r="C46" s="71">
        <f>SUM(C24:C45)</f>
        <v>1179072</v>
      </c>
      <c r="D46" s="71">
        <f>SUM(D24:D45)</f>
        <v>2131885</v>
      </c>
      <c r="E46" s="72">
        <f t="shared" ref="E46" si="12">D46/C46%</f>
        <v>180.81041700591652</v>
      </c>
      <c r="F46" s="71">
        <f>SUM(F24:F45)</f>
        <v>2961910</v>
      </c>
      <c r="G46" s="71">
        <f>SUM(G24:G45)</f>
        <v>6318245</v>
      </c>
      <c r="H46" s="72">
        <f t="shared" si="11"/>
        <v>213.31657612824159</v>
      </c>
      <c r="I46" s="71">
        <f>SUM(I24:I45)</f>
        <v>17866193</v>
      </c>
      <c r="J46" s="71">
        <f>SUM(J24:J45)</f>
        <v>22526067</v>
      </c>
      <c r="K46" s="72">
        <f t="shared" si="7"/>
        <v>126.08207579533033</v>
      </c>
      <c r="L46" s="71">
        <f>SUM(L24:L45)</f>
        <v>22007175</v>
      </c>
      <c r="M46" s="71">
        <f>SUM(M24:M45)</f>
        <v>30976197</v>
      </c>
      <c r="N46" s="72">
        <f t="shared" si="9"/>
        <v>140.75499013389953</v>
      </c>
    </row>
    <row r="47" spans="1:14" ht="18" x14ac:dyDescent="0.25">
      <c r="A47" s="69" t="s">
        <v>50</v>
      </c>
      <c r="B47" s="70" t="s">
        <v>81</v>
      </c>
      <c r="C47" s="71">
        <f>C22+C46</f>
        <v>8793915</v>
      </c>
      <c r="D47" s="71">
        <f>D22+D46</f>
        <v>8443560</v>
      </c>
      <c r="E47" s="71">
        <f t="shared" ref="E47:K47" si="13">E22+E36+E46</f>
        <v>263.69689280062431</v>
      </c>
      <c r="F47" s="71">
        <f t="shared" ref="F47:G47" si="14">F22+F46</f>
        <v>14962380</v>
      </c>
      <c r="G47" s="71">
        <f t="shared" si="14"/>
        <v>14716154</v>
      </c>
      <c r="H47" s="71">
        <f t="shared" si="13"/>
        <v>283.29641025140512</v>
      </c>
      <c r="I47" s="71">
        <f t="shared" ref="I47:J47" si="15">I22+I46</f>
        <v>45635379</v>
      </c>
      <c r="J47" s="71">
        <f t="shared" si="15"/>
        <v>47073939</v>
      </c>
      <c r="K47" s="71">
        <f t="shared" si="13"/>
        <v>352.16389901733965</v>
      </c>
      <c r="L47" s="71">
        <f t="shared" ref="L47:M47" si="16">L22+L46</f>
        <v>69391674</v>
      </c>
      <c r="M47" s="71">
        <f t="shared" si="16"/>
        <v>70233653</v>
      </c>
      <c r="N47" s="72">
        <f t="shared" si="9"/>
        <v>101.21337179443171</v>
      </c>
    </row>
    <row r="48" spans="1:14" ht="18" x14ac:dyDescent="0.25">
      <c r="A48" s="64" t="s">
        <v>53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ht="18" x14ac:dyDescent="0.25">
      <c r="A49" s="65">
        <v>35</v>
      </c>
      <c r="B49" s="66" t="s">
        <v>54</v>
      </c>
      <c r="C49" s="67">
        <v>3152535</v>
      </c>
      <c r="D49" s="67">
        <v>2755371</v>
      </c>
      <c r="E49" s="68">
        <f t="shared" ref="E49" si="17">D49/C49%</f>
        <v>87.40175763314285</v>
      </c>
      <c r="F49" s="67">
        <v>1336946</v>
      </c>
      <c r="G49" s="67">
        <v>1147298</v>
      </c>
      <c r="H49" s="68">
        <f t="shared" ref="H49" si="18">G49/F49%</f>
        <v>85.814834705365811</v>
      </c>
      <c r="I49" s="67">
        <v>981484</v>
      </c>
      <c r="J49" s="67">
        <v>625739</v>
      </c>
      <c r="K49" s="68">
        <f t="shared" ref="K49" si="19">J49/I49%</f>
        <v>63.754376026506797</v>
      </c>
      <c r="L49" s="67">
        <f t="shared" ref="L49:M49" si="20">C49+F49+I49</f>
        <v>5470965</v>
      </c>
      <c r="M49" s="67">
        <f t="shared" si="20"/>
        <v>4528408</v>
      </c>
      <c r="N49" s="68">
        <f>M49/L49%</f>
        <v>82.771649973999104</v>
      </c>
    </row>
    <row r="50" spans="1:14" ht="18" x14ac:dyDescent="0.25">
      <c r="A50" s="69" t="s">
        <v>51</v>
      </c>
      <c r="B50" s="70" t="s">
        <v>26</v>
      </c>
      <c r="C50" s="71">
        <f>SUM(C49:C49)</f>
        <v>3152535</v>
      </c>
      <c r="D50" s="71">
        <f>SUM(D49:D49)</f>
        <v>2755371</v>
      </c>
      <c r="E50" s="72">
        <f>D50/C50%</f>
        <v>87.40175763314285</v>
      </c>
      <c r="F50" s="71">
        <f>SUM(F49:F49)</f>
        <v>1336946</v>
      </c>
      <c r="G50" s="71">
        <f>SUM(G49:G49)</f>
        <v>1147298</v>
      </c>
      <c r="H50" s="72">
        <f>G50/F50%</f>
        <v>85.814834705365811</v>
      </c>
      <c r="I50" s="71">
        <f>SUM(I49:I49)</f>
        <v>981484</v>
      </c>
      <c r="J50" s="71">
        <f>SUM(J49:J49)</f>
        <v>625739</v>
      </c>
      <c r="K50" s="72">
        <f>J50/I50%</f>
        <v>63.754376026506797</v>
      </c>
      <c r="L50" s="69">
        <f>SUM(L49:L49)</f>
        <v>5470965</v>
      </c>
      <c r="M50" s="71">
        <f>SUM(M49:M49)</f>
        <v>4528408</v>
      </c>
      <c r="N50" s="72">
        <f>M50/L50%</f>
        <v>82.771649973999104</v>
      </c>
    </row>
    <row r="51" spans="1:14" ht="18" x14ac:dyDescent="0.25">
      <c r="A51" s="64" t="s">
        <v>56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ht="18" x14ac:dyDescent="0.25">
      <c r="A52" s="65">
        <v>36</v>
      </c>
      <c r="B52" s="66" t="s">
        <v>57</v>
      </c>
      <c r="C52" s="67">
        <v>531336</v>
      </c>
      <c r="D52" s="67">
        <v>666347</v>
      </c>
      <c r="E52" s="68">
        <f t="shared" ref="E52" si="21">D52/C52%</f>
        <v>125.40972190854752</v>
      </c>
      <c r="F52" s="67">
        <v>659501</v>
      </c>
      <c r="G52" s="67">
        <v>619860</v>
      </c>
      <c r="H52" s="68">
        <f t="shared" ref="H52" si="22">G52/F52%</f>
        <v>93.989243382496767</v>
      </c>
      <c r="I52" s="67">
        <v>839749</v>
      </c>
      <c r="J52" s="67">
        <v>859566</v>
      </c>
      <c r="K52" s="68">
        <f t="shared" ref="K52" si="23">J52/I52%</f>
        <v>102.35987181884111</v>
      </c>
      <c r="L52" s="67">
        <f t="shared" ref="L52:M53" si="24">C52+F52+I52</f>
        <v>2030586</v>
      </c>
      <c r="M52" s="67">
        <f t="shared" si="24"/>
        <v>2145773</v>
      </c>
      <c r="N52" s="68">
        <f>M52/L52%</f>
        <v>105.67259894434414</v>
      </c>
    </row>
    <row r="53" spans="1:14" ht="18" x14ac:dyDescent="0.25">
      <c r="A53" s="65">
        <v>37</v>
      </c>
      <c r="B53" s="66" t="s">
        <v>58</v>
      </c>
      <c r="C53" s="67">
        <v>0</v>
      </c>
      <c r="D53" s="67">
        <v>0</v>
      </c>
      <c r="E53" s="68">
        <v>0</v>
      </c>
      <c r="F53" s="67">
        <v>0</v>
      </c>
      <c r="G53" s="67">
        <v>0</v>
      </c>
      <c r="H53" s="68">
        <v>0</v>
      </c>
      <c r="I53" s="67">
        <v>0</v>
      </c>
      <c r="J53" s="67">
        <v>86073</v>
      </c>
      <c r="K53" s="68">
        <v>0</v>
      </c>
      <c r="L53" s="67">
        <f t="shared" si="24"/>
        <v>0</v>
      </c>
      <c r="M53" s="67">
        <f t="shared" si="24"/>
        <v>86073</v>
      </c>
      <c r="N53" s="67">
        <v>0</v>
      </c>
    </row>
    <row r="54" spans="1:14" ht="18" x14ac:dyDescent="0.25">
      <c r="A54" s="69" t="s">
        <v>55</v>
      </c>
      <c r="B54" s="70" t="s">
        <v>26</v>
      </c>
      <c r="C54" s="71">
        <f>SUM(C52:C53)</f>
        <v>531336</v>
      </c>
      <c r="D54" s="71">
        <f>SUM(D52:D53)</f>
        <v>666347</v>
      </c>
      <c r="E54" s="72">
        <f>D54/C54%</f>
        <v>125.40972190854752</v>
      </c>
      <c r="F54" s="71">
        <f>SUM(F52:F53)</f>
        <v>659501</v>
      </c>
      <c r="G54" s="71">
        <f>SUM(G52:G53)</f>
        <v>619860</v>
      </c>
      <c r="H54" s="72">
        <f>G54/F54%</f>
        <v>93.989243382496767</v>
      </c>
      <c r="I54" s="71">
        <f>SUM(I52:I53)</f>
        <v>839749</v>
      </c>
      <c r="J54" s="71">
        <f>SUM(J52:J53)</f>
        <v>945639</v>
      </c>
      <c r="K54" s="72">
        <f>J54/I54%</f>
        <v>112.60972028546625</v>
      </c>
      <c r="L54" s="69">
        <f>SUM(L52:L53)</f>
        <v>2030586</v>
      </c>
      <c r="M54" s="71">
        <f>SUM(M52:M53)</f>
        <v>2231846</v>
      </c>
      <c r="N54" s="72">
        <f>M54/L54%</f>
        <v>109.91142458383935</v>
      </c>
    </row>
    <row r="55" spans="1:14" ht="18" x14ac:dyDescent="0.25">
      <c r="A55" s="64" t="s">
        <v>82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14" ht="18" x14ac:dyDescent="0.25">
      <c r="A56" s="65">
        <v>38</v>
      </c>
      <c r="B56" s="66" t="s">
        <v>61</v>
      </c>
      <c r="C56" s="67">
        <v>63666</v>
      </c>
      <c r="D56" s="67">
        <v>147996</v>
      </c>
      <c r="E56" s="68">
        <f t="shared" ref="E56:E66" si="25">D56/C56%</f>
        <v>232.45688436528133</v>
      </c>
      <c r="F56" s="67">
        <v>601989</v>
      </c>
      <c r="G56" s="67">
        <v>1427307</v>
      </c>
      <c r="H56" s="68">
        <f t="shared" ref="H56:H60" si="26">G56/F56%</f>
        <v>237.09851841146599</v>
      </c>
      <c r="I56" s="67">
        <v>2249241</v>
      </c>
      <c r="J56" s="67">
        <v>1800587</v>
      </c>
      <c r="K56" s="68">
        <f t="shared" ref="K56:K66" si="27">J56/I56%</f>
        <v>80.053093465751331</v>
      </c>
      <c r="L56" s="67">
        <f t="shared" ref="L56:M64" si="28">C56+F56+I56</f>
        <v>2914896</v>
      </c>
      <c r="M56" s="67">
        <f t="shared" si="28"/>
        <v>3375890</v>
      </c>
      <c r="N56" s="68">
        <f t="shared" ref="N56:N66" si="29">M56/L56%</f>
        <v>115.81510969859646</v>
      </c>
    </row>
    <row r="57" spans="1:14" ht="18" x14ac:dyDescent="0.25">
      <c r="A57" s="65">
        <v>39</v>
      </c>
      <c r="B57" s="66" t="s">
        <v>62</v>
      </c>
      <c r="C57" s="67">
        <v>3870</v>
      </c>
      <c r="D57" s="67">
        <v>253</v>
      </c>
      <c r="E57" s="68">
        <f t="shared" si="25"/>
        <v>6.5374677002583974</v>
      </c>
      <c r="F57" s="67">
        <v>22022</v>
      </c>
      <c r="G57" s="67">
        <v>38620</v>
      </c>
      <c r="H57" s="68">
        <f t="shared" si="26"/>
        <v>175.37008446099355</v>
      </c>
      <c r="I57" s="67">
        <v>225286</v>
      </c>
      <c r="J57" s="67">
        <v>139440</v>
      </c>
      <c r="K57" s="68">
        <f t="shared" si="27"/>
        <v>61.894658345392074</v>
      </c>
      <c r="L57" s="67">
        <f t="shared" si="28"/>
        <v>251178</v>
      </c>
      <c r="M57" s="67">
        <f t="shared" si="28"/>
        <v>178313</v>
      </c>
      <c r="N57" s="68">
        <f t="shared" si="29"/>
        <v>70.990691859955888</v>
      </c>
    </row>
    <row r="58" spans="1:14" ht="18" x14ac:dyDescent="0.25">
      <c r="A58" s="65">
        <v>40</v>
      </c>
      <c r="B58" s="66" t="s">
        <v>63</v>
      </c>
      <c r="C58" s="67">
        <v>707</v>
      </c>
      <c r="D58" s="67">
        <v>29199</v>
      </c>
      <c r="E58" s="68">
        <f t="shared" si="25"/>
        <v>4129.9858557284297</v>
      </c>
      <c r="F58" s="67">
        <v>4725</v>
      </c>
      <c r="G58" s="67">
        <v>24236</v>
      </c>
      <c r="H58" s="68">
        <f t="shared" si="26"/>
        <v>512.93121693121691</v>
      </c>
      <c r="I58" s="67">
        <v>196690</v>
      </c>
      <c r="J58" s="67">
        <v>167881</v>
      </c>
      <c r="K58" s="68">
        <f t="shared" si="27"/>
        <v>85.353093700747365</v>
      </c>
      <c r="L58" s="67">
        <f t="shared" si="28"/>
        <v>202122</v>
      </c>
      <c r="M58" s="67">
        <f t="shared" si="28"/>
        <v>221316</v>
      </c>
      <c r="N58" s="68">
        <f t="shared" si="29"/>
        <v>109.496244842224</v>
      </c>
    </row>
    <row r="59" spans="1:14" ht="18" x14ac:dyDescent="0.25">
      <c r="A59" s="65">
        <v>41</v>
      </c>
      <c r="B59" s="66" t="s">
        <v>64</v>
      </c>
      <c r="C59" s="67">
        <v>7645</v>
      </c>
      <c r="D59" s="67">
        <v>22827</v>
      </c>
      <c r="E59" s="68">
        <f t="shared" si="25"/>
        <v>298.58731196860691</v>
      </c>
      <c r="F59" s="67">
        <v>8418</v>
      </c>
      <c r="G59" s="67">
        <v>15667</v>
      </c>
      <c r="H59" s="68">
        <f t="shared" si="26"/>
        <v>186.11309099548586</v>
      </c>
      <c r="I59" s="67">
        <v>115098</v>
      </c>
      <c r="J59" s="67">
        <v>132916</v>
      </c>
      <c r="K59" s="68">
        <f t="shared" si="27"/>
        <v>115.48072077707693</v>
      </c>
      <c r="L59" s="67">
        <f t="shared" si="28"/>
        <v>131161</v>
      </c>
      <c r="M59" s="67">
        <f t="shared" si="28"/>
        <v>171410</v>
      </c>
      <c r="N59" s="68">
        <f t="shared" si="29"/>
        <v>130.68671327605006</v>
      </c>
    </row>
    <row r="60" spans="1:14" ht="18" x14ac:dyDescent="0.25">
      <c r="A60" s="65">
        <v>42</v>
      </c>
      <c r="B60" s="66" t="s">
        <v>65</v>
      </c>
      <c r="C60" s="67">
        <v>0</v>
      </c>
      <c r="D60" s="67">
        <v>0</v>
      </c>
      <c r="E60" s="68">
        <v>0</v>
      </c>
      <c r="F60" s="67">
        <v>928</v>
      </c>
      <c r="G60" s="67">
        <v>5055</v>
      </c>
      <c r="H60" s="68">
        <f t="shared" si="26"/>
        <v>544.71982758620697</v>
      </c>
      <c r="I60" s="67">
        <v>70182</v>
      </c>
      <c r="J60" s="67">
        <v>35916</v>
      </c>
      <c r="K60" s="68">
        <f t="shared" si="27"/>
        <v>51.175515089339143</v>
      </c>
      <c r="L60" s="67">
        <f t="shared" si="28"/>
        <v>71110</v>
      </c>
      <c r="M60" s="67">
        <f t="shared" si="28"/>
        <v>40971</v>
      </c>
      <c r="N60" s="68">
        <f>M60/L60%</f>
        <v>57.616369005765712</v>
      </c>
    </row>
    <row r="61" spans="1:14" ht="18" x14ac:dyDescent="0.25">
      <c r="A61" s="65">
        <v>43</v>
      </c>
      <c r="B61" s="66" t="s">
        <v>66</v>
      </c>
      <c r="C61" s="67">
        <v>0</v>
      </c>
      <c r="D61" s="67">
        <v>0</v>
      </c>
      <c r="E61" s="68">
        <v>0</v>
      </c>
      <c r="F61" s="67">
        <v>0</v>
      </c>
      <c r="G61" s="67">
        <v>0</v>
      </c>
      <c r="H61" s="68">
        <v>0</v>
      </c>
      <c r="I61" s="67">
        <v>2140</v>
      </c>
      <c r="J61" s="67">
        <v>7288</v>
      </c>
      <c r="K61" s="68">
        <f t="shared" si="27"/>
        <v>340.56074766355141</v>
      </c>
      <c r="L61" s="67">
        <f t="shared" si="28"/>
        <v>2140</v>
      </c>
      <c r="M61" s="67">
        <f t="shared" si="28"/>
        <v>7288</v>
      </c>
      <c r="N61" s="68">
        <f>M61/L61%</f>
        <v>340.56074766355141</v>
      </c>
    </row>
    <row r="62" spans="1:14" ht="18" x14ac:dyDescent="0.25">
      <c r="A62" s="65">
        <v>44</v>
      </c>
      <c r="B62" s="66" t="s">
        <v>67</v>
      </c>
      <c r="C62" s="67">
        <v>135</v>
      </c>
      <c r="D62" s="67">
        <v>0</v>
      </c>
      <c r="E62" s="68">
        <f t="shared" si="25"/>
        <v>0</v>
      </c>
      <c r="F62" s="67">
        <v>0</v>
      </c>
      <c r="G62" s="67">
        <v>0</v>
      </c>
      <c r="H62" s="68">
        <v>0</v>
      </c>
      <c r="I62" s="67">
        <v>12796</v>
      </c>
      <c r="J62" s="67">
        <v>39314</v>
      </c>
      <c r="K62" s="68">
        <f t="shared" si="27"/>
        <v>307.23663644889029</v>
      </c>
      <c r="L62" s="67">
        <f t="shared" si="28"/>
        <v>12931</v>
      </c>
      <c r="M62" s="67">
        <f t="shared" si="28"/>
        <v>39314</v>
      </c>
      <c r="N62" s="68">
        <f t="shared" ref="N62:N64" si="30">M62/L62%</f>
        <v>304.02907741087307</v>
      </c>
    </row>
    <row r="63" spans="1:14" ht="18" x14ac:dyDescent="0.25">
      <c r="A63" s="65">
        <v>45</v>
      </c>
      <c r="B63" s="66" t="s">
        <v>69</v>
      </c>
      <c r="C63" s="67">
        <v>0</v>
      </c>
      <c r="D63" s="67">
        <v>0</v>
      </c>
      <c r="E63" s="68">
        <v>0</v>
      </c>
      <c r="F63" s="67">
        <v>342</v>
      </c>
      <c r="G63" s="67">
        <v>1024</v>
      </c>
      <c r="H63" s="68">
        <v>0</v>
      </c>
      <c r="I63" s="67">
        <v>3995</v>
      </c>
      <c r="J63" s="67">
        <v>16146</v>
      </c>
      <c r="K63" s="68">
        <f t="shared" si="27"/>
        <v>404.15519399249058</v>
      </c>
      <c r="L63" s="67">
        <f t="shared" si="28"/>
        <v>4337</v>
      </c>
      <c r="M63" s="67">
        <f t="shared" si="28"/>
        <v>17170</v>
      </c>
      <c r="N63" s="68">
        <f t="shared" si="30"/>
        <v>395.89578049342867</v>
      </c>
    </row>
    <row r="64" spans="1:14" ht="18" x14ac:dyDescent="0.25">
      <c r="A64" s="65">
        <v>46</v>
      </c>
      <c r="B64" s="66" t="s">
        <v>70</v>
      </c>
      <c r="C64" s="67">
        <v>67</v>
      </c>
      <c r="D64" s="67">
        <v>3136</v>
      </c>
      <c r="E64" s="68">
        <f t="shared" si="25"/>
        <v>4680.5970149253726</v>
      </c>
      <c r="F64" s="67">
        <v>268</v>
      </c>
      <c r="G64" s="67">
        <v>13797</v>
      </c>
      <c r="H64" s="68">
        <v>0</v>
      </c>
      <c r="I64" s="67">
        <v>29168</v>
      </c>
      <c r="J64" s="67">
        <v>16769</v>
      </c>
      <c r="K64" s="68">
        <f t="shared" si="27"/>
        <v>57.491086121777286</v>
      </c>
      <c r="L64" s="67">
        <f t="shared" si="28"/>
        <v>29503</v>
      </c>
      <c r="M64" s="67">
        <f t="shared" si="28"/>
        <v>33702</v>
      </c>
      <c r="N64" s="68">
        <f t="shared" si="30"/>
        <v>114.23245093719284</v>
      </c>
    </row>
    <row r="65" spans="1:14" ht="18" x14ac:dyDescent="0.25">
      <c r="A65" s="69" t="s">
        <v>59</v>
      </c>
      <c r="B65" s="70" t="s">
        <v>26</v>
      </c>
      <c r="C65" s="71">
        <f>SUM(C56:C64)</f>
        <v>76090</v>
      </c>
      <c r="D65" s="71">
        <f>SUM(D56:D64)</f>
        <v>203411</v>
      </c>
      <c r="E65" s="72">
        <f t="shared" si="25"/>
        <v>267.32947824944148</v>
      </c>
      <c r="F65" s="71">
        <f>SUM(F56:F64)</f>
        <v>638692</v>
      </c>
      <c r="G65" s="71">
        <f>SUM(G56:G64)</f>
        <v>1525706</v>
      </c>
      <c r="H65" s="72">
        <f t="shared" ref="H65:H66" si="31">G65/F65%</f>
        <v>238.87977303614261</v>
      </c>
      <c r="I65" s="71">
        <f>SUM(I56:I64)</f>
        <v>2904596</v>
      </c>
      <c r="J65" s="71">
        <f>SUM(J56:J64)</f>
        <v>2356257</v>
      </c>
      <c r="K65" s="72">
        <f t="shared" si="27"/>
        <v>81.121677506957937</v>
      </c>
      <c r="L65" s="71">
        <f>SUM(L56:L64)</f>
        <v>3619378</v>
      </c>
      <c r="M65" s="71">
        <f>SUM(M56:M64)</f>
        <v>4085374</v>
      </c>
      <c r="N65" s="72">
        <f t="shared" si="29"/>
        <v>112.87502990845388</v>
      </c>
    </row>
    <row r="66" spans="1:14" ht="18" x14ac:dyDescent="0.25">
      <c r="A66" s="74" t="s">
        <v>72</v>
      </c>
      <c r="B66" s="74"/>
      <c r="C66" s="71">
        <f>C47+C50+C54+C65</f>
        <v>12553876</v>
      </c>
      <c r="D66" s="71">
        <f>D47+D50+D54+D65</f>
        <v>12068689</v>
      </c>
      <c r="E66" s="72">
        <f t="shared" si="25"/>
        <v>96.135161761992876</v>
      </c>
      <c r="F66" s="71">
        <f>F47+F50+F54+F65</f>
        <v>17597519</v>
      </c>
      <c r="G66" s="71">
        <f>G47+G50+G54+G65</f>
        <v>18009018</v>
      </c>
      <c r="H66" s="72">
        <f t="shared" si="31"/>
        <v>102.33839213357292</v>
      </c>
      <c r="I66" s="71">
        <f>I47+I50+I54+I65</f>
        <v>50361208</v>
      </c>
      <c r="J66" s="71">
        <f>J47+J50+J54+J65</f>
        <v>51001574</v>
      </c>
      <c r="K66" s="72">
        <f t="shared" si="27"/>
        <v>101.27154614718535</v>
      </c>
      <c r="L66" s="71">
        <f>L47+L50+L54+L65</f>
        <v>80512603</v>
      </c>
      <c r="M66" s="71">
        <f>M65+M54+M50+M47</f>
        <v>81079281</v>
      </c>
      <c r="N66" s="72">
        <f t="shared" si="29"/>
        <v>100.70383763396644</v>
      </c>
    </row>
  </sheetData>
  <mergeCells count="29">
    <mergeCell ref="A1:N1"/>
    <mergeCell ref="A2:N2"/>
    <mergeCell ref="A3:N3"/>
    <mergeCell ref="A4:N4"/>
    <mergeCell ref="K5:L5"/>
    <mergeCell ref="L6:N6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C6:E6"/>
    <mergeCell ref="F6:H6"/>
    <mergeCell ref="I6:K6"/>
    <mergeCell ref="A51:N51"/>
    <mergeCell ref="A55:N55"/>
    <mergeCell ref="A66:B66"/>
    <mergeCell ref="L7:L8"/>
    <mergeCell ref="M7:M8"/>
    <mergeCell ref="N7:N8"/>
    <mergeCell ref="A9:N9"/>
    <mergeCell ref="A23:N23"/>
    <mergeCell ref="A48:N48"/>
    <mergeCell ref="A6:A8"/>
    <mergeCell ref="B6:B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23969-D88C-4E2D-A12F-16B7768AA814}">
  <dimension ref="A1:R50"/>
  <sheetViews>
    <sheetView topLeftCell="A38" workbookViewId="0">
      <selection activeCell="W55" sqref="W55"/>
    </sheetView>
  </sheetViews>
  <sheetFormatPr defaultRowHeight="15" x14ac:dyDescent="0.25"/>
  <cols>
    <col min="2" max="2" width="18.5703125" bestFit="1" customWidth="1"/>
    <col min="16" max="18" width="10.28515625" bestFit="1" customWidth="1"/>
  </cols>
  <sheetData>
    <row r="1" spans="1:18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30"/>
      <c r="Q1" s="43"/>
      <c r="R1" s="130"/>
    </row>
    <row r="2" spans="1:18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130"/>
      <c r="Q2" s="43"/>
      <c r="R2" s="130"/>
    </row>
    <row r="3" spans="1:18" ht="15.75" x14ac:dyDescent="0.25">
      <c r="A3" s="44" t="s">
        <v>272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131"/>
      <c r="Q3" s="44"/>
      <c r="R3" s="131"/>
    </row>
    <row r="4" spans="1:18" x14ac:dyDescent="0.25">
      <c r="A4" s="43" t="s">
        <v>275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130"/>
      <c r="Q4" s="43"/>
      <c r="R4" s="130"/>
    </row>
    <row r="5" spans="1:18" ht="15.75" x14ac:dyDescent="0.25">
      <c r="A5" s="250"/>
      <c r="B5" s="251"/>
      <c r="C5" s="251"/>
      <c r="D5" s="252"/>
      <c r="E5" s="251"/>
      <c r="F5" s="252"/>
      <c r="G5" s="251"/>
      <c r="H5" s="252"/>
      <c r="I5" s="251"/>
      <c r="J5" s="137"/>
      <c r="K5" s="75"/>
      <c r="L5" s="137"/>
      <c r="M5" s="253" t="s">
        <v>74</v>
      </c>
      <c r="N5" s="253"/>
      <c r="O5" s="253"/>
      <c r="P5" s="137"/>
      <c r="Q5" s="253" t="s">
        <v>268</v>
      </c>
      <c r="R5" s="254"/>
    </row>
    <row r="6" spans="1:18" ht="15" customHeight="1" x14ac:dyDescent="0.25">
      <c r="A6" s="169" t="s">
        <v>4</v>
      </c>
      <c r="B6" s="243" t="s">
        <v>86</v>
      </c>
      <c r="C6" s="40" t="s">
        <v>175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175</v>
      </c>
      <c r="P6" s="42"/>
      <c r="Q6" s="40" t="s">
        <v>204</v>
      </c>
      <c r="R6" s="42"/>
    </row>
    <row r="7" spans="1:18" ht="15" customHeight="1" x14ac:dyDescent="0.25">
      <c r="A7" s="169"/>
      <c r="B7" s="243"/>
      <c r="C7" s="40" t="s">
        <v>169</v>
      </c>
      <c r="D7" s="40"/>
      <c r="E7" s="40" t="s">
        <v>170</v>
      </c>
      <c r="F7" s="40"/>
      <c r="G7" s="40" t="s">
        <v>171</v>
      </c>
      <c r="H7" s="40"/>
      <c r="I7" s="40" t="s">
        <v>172</v>
      </c>
      <c r="J7" s="40"/>
      <c r="K7" s="40" t="s">
        <v>173</v>
      </c>
      <c r="L7" s="40"/>
      <c r="M7" s="40" t="s">
        <v>174</v>
      </c>
      <c r="N7" s="40"/>
      <c r="O7" s="40"/>
      <c r="P7" s="42"/>
      <c r="Q7" s="40"/>
      <c r="R7" s="42"/>
    </row>
    <row r="8" spans="1:18" ht="15.75" x14ac:dyDescent="0.25">
      <c r="A8" s="169"/>
      <c r="B8" s="243"/>
      <c r="C8" s="248" t="s">
        <v>138</v>
      </c>
      <c r="D8" s="249" t="s">
        <v>139</v>
      </c>
      <c r="E8" s="248" t="s">
        <v>138</v>
      </c>
      <c r="F8" s="249" t="s">
        <v>139</v>
      </c>
      <c r="G8" s="248" t="s">
        <v>138</v>
      </c>
      <c r="H8" s="249" t="s">
        <v>139</v>
      </c>
      <c r="I8" s="248" t="s">
        <v>138</v>
      </c>
      <c r="J8" s="249" t="s">
        <v>139</v>
      </c>
      <c r="K8" s="248" t="s">
        <v>138</v>
      </c>
      <c r="L8" s="249" t="s">
        <v>139</v>
      </c>
      <c r="M8" s="248" t="s">
        <v>138</v>
      </c>
      <c r="N8" s="249" t="s">
        <v>139</v>
      </c>
      <c r="O8" s="248" t="s">
        <v>138</v>
      </c>
      <c r="P8" s="249" t="s">
        <v>139</v>
      </c>
      <c r="Q8" s="248" t="s">
        <v>138</v>
      </c>
      <c r="R8" s="249" t="s">
        <v>139</v>
      </c>
    </row>
    <row r="9" spans="1:18" ht="15.75" x14ac:dyDescent="0.25">
      <c r="A9" s="204">
        <v>1</v>
      </c>
      <c r="B9" s="22" t="s">
        <v>87</v>
      </c>
      <c r="C9" s="23">
        <v>2</v>
      </c>
      <c r="D9" s="23">
        <v>265</v>
      </c>
      <c r="E9" s="23">
        <v>686</v>
      </c>
      <c r="F9" s="23">
        <v>1452</v>
      </c>
      <c r="G9" s="23">
        <v>5297</v>
      </c>
      <c r="H9" s="23">
        <v>23117</v>
      </c>
      <c r="I9" s="23">
        <v>1490</v>
      </c>
      <c r="J9" s="23">
        <v>5372</v>
      </c>
      <c r="K9" s="23">
        <v>8171</v>
      </c>
      <c r="L9" s="23">
        <v>7365</v>
      </c>
      <c r="M9" s="23">
        <v>8</v>
      </c>
      <c r="N9" s="23">
        <v>3</v>
      </c>
      <c r="O9" s="27">
        <f>C9+E9+G9+I9+K9+M9</f>
        <v>15654</v>
      </c>
      <c r="P9" s="27">
        <f t="shared" ref="P9:P49" si="0">+N9+L9+J9+H9+F9+D9</f>
        <v>37574</v>
      </c>
      <c r="Q9" s="23">
        <v>197901</v>
      </c>
      <c r="R9" s="23">
        <v>334391</v>
      </c>
    </row>
    <row r="10" spans="1:18" ht="15.75" x14ac:dyDescent="0.25">
      <c r="A10" s="204">
        <v>2</v>
      </c>
      <c r="B10" s="22" t="s">
        <v>88</v>
      </c>
      <c r="C10" s="23">
        <v>0</v>
      </c>
      <c r="D10" s="23">
        <v>0</v>
      </c>
      <c r="E10" s="23">
        <v>477</v>
      </c>
      <c r="F10" s="23">
        <v>884</v>
      </c>
      <c r="G10" s="23">
        <v>2847</v>
      </c>
      <c r="H10" s="23">
        <v>17082</v>
      </c>
      <c r="I10" s="23">
        <v>820</v>
      </c>
      <c r="J10" s="23">
        <v>7641</v>
      </c>
      <c r="K10" s="23">
        <v>5304</v>
      </c>
      <c r="L10" s="23">
        <v>2454</v>
      </c>
      <c r="M10" s="23">
        <v>11</v>
      </c>
      <c r="N10" s="23">
        <v>2137</v>
      </c>
      <c r="O10" s="27">
        <f t="shared" ref="O10:O49" si="1">C10+E10+G10+I10+K10+M10</f>
        <v>9459</v>
      </c>
      <c r="P10" s="27">
        <f t="shared" si="0"/>
        <v>30198</v>
      </c>
      <c r="Q10" s="23">
        <v>152707</v>
      </c>
      <c r="R10" s="23">
        <v>248603</v>
      </c>
    </row>
    <row r="11" spans="1:18" ht="15.75" x14ac:dyDescent="0.25">
      <c r="A11" s="204">
        <v>3</v>
      </c>
      <c r="B11" s="22" t="s">
        <v>89</v>
      </c>
      <c r="C11" s="23">
        <v>0</v>
      </c>
      <c r="D11" s="23">
        <v>0</v>
      </c>
      <c r="E11" s="23">
        <v>58</v>
      </c>
      <c r="F11" s="23">
        <v>102</v>
      </c>
      <c r="G11" s="23">
        <v>362</v>
      </c>
      <c r="H11" s="23">
        <v>3168</v>
      </c>
      <c r="I11" s="23">
        <v>279</v>
      </c>
      <c r="J11" s="23">
        <v>1119</v>
      </c>
      <c r="K11" s="23">
        <v>1016</v>
      </c>
      <c r="L11" s="23">
        <v>2762</v>
      </c>
      <c r="M11" s="23">
        <v>0</v>
      </c>
      <c r="N11" s="23">
        <v>0</v>
      </c>
      <c r="O11" s="27">
        <f t="shared" si="1"/>
        <v>1715</v>
      </c>
      <c r="P11" s="27">
        <f t="shared" si="0"/>
        <v>7151</v>
      </c>
      <c r="Q11" s="23">
        <v>69370</v>
      </c>
      <c r="R11" s="23">
        <v>109702</v>
      </c>
    </row>
    <row r="12" spans="1:18" ht="15.75" x14ac:dyDescent="0.25">
      <c r="A12" s="204">
        <v>4</v>
      </c>
      <c r="B12" s="22" t="s">
        <v>90</v>
      </c>
      <c r="C12" s="23">
        <v>1</v>
      </c>
      <c r="D12" s="23">
        <v>3797</v>
      </c>
      <c r="E12" s="23">
        <v>141</v>
      </c>
      <c r="F12" s="23">
        <v>325</v>
      </c>
      <c r="G12" s="23">
        <v>639</v>
      </c>
      <c r="H12" s="23">
        <v>4461</v>
      </c>
      <c r="I12" s="23">
        <v>326</v>
      </c>
      <c r="J12" s="23">
        <v>804</v>
      </c>
      <c r="K12" s="23">
        <v>3643</v>
      </c>
      <c r="L12" s="23">
        <v>1734</v>
      </c>
      <c r="M12" s="23">
        <v>1</v>
      </c>
      <c r="N12" s="23">
        <v>1</v>
      </c>
      <c r="O12" s="27">
        <f t="shared" si="1"/>
        <v>4751</v>
      </c>
      <c r="P12" s="27">
        <f t="shared" si="0"/>
        <v>11122</v>
      </c>
      <c r="Q12" s="23">
        <v>130722</v>
      </c>
      <c r="R12" s="23">
        <v>135411</v>
      </c>
    </row>
    <row r="13" spans="1:18" ht="15.75" x14ac:dyDescent="0.25">
      <c r="A13" s="204">
        <v>5</v>
      </c>
      <c r="B13" s="22" t="s">
        <v>91</v>
      </c>
      <c r="C13" s="23">
        <v>0</v>
      </c>
      <c r="D13" s="23">
        <v>0</v>
      </c>
      <c r="E13" s="23">
        <v>119</v>
      </c>
      <c r="F13" s="23">
        <v>217</v>
      </c>
      <c r="G13" s="23">
        <v>1059</v>
      </c>
      <c r="H13" s="23">
        <v>6752</v>
      </c>
      <c r="I13" s="23">
        <v>201</v>
      </c>
      <c r="J13" s="23">
        <v>471</v>
      </c>
      <c r="K13" s="23">
        <v>4234</v>
      </c>
      <c r="L13" s="23">
        <v>1141</v>
      </c>
      <c r="M13" s="23">
        <v>0</v>
      </c>
      <c r="N13" s="23">
        <v>0</v>
      </c>
      <c r="O13" s="27">
        <f t="shared" si="1"/>
        <v>5613</v>
      </c>
      <c r="P13" s="27">
        <f t="shared" si="0"/>
        <v>8581</v>
      </c>
      <c r="Q13" s="23">
        <v>115565</v>
      </c>
      <c r="R13" s="23">
        <v>184512</v>
      </c>
    </row>
    <row r="14" spans="1:18" ht="15.75" x14ac:dyDescent="0.25">
      <c r="A14" s="204">
        <v>6</v>
      </c>
      <c r="B14" s="22" t="s">
        <v>92</v>
      </c>
      <c r="C14" s="23">
        <v>0</v>
      </c>
      <c r="D14" s="23">
        <v>0</v>
      </c>
      <c r="E14" s="23">
        <v>73</v>
      </c>
      <c r="F14" s="23">
        <v>115</v>
      </c>
      <c r="G14" s="23">
        <v>1528</v>
      </c>
      <c r="H14" s="23">
        <v>2726</v>
      </c>
      <c r="I14" s="23">
        <v>421</v>
      </c>
      <c r="J14" s="23">
        <v>1673</v>
      </c>
      <c r="K14" s="23">
        <v>3096</v>
      </c>
      <c r="L14" s="23">
        <v>444</v>
      </c>
      <c r="M14" s="23">
        <v>0</v>
      </c>
      <c r="N14" s="23">
        <v>0</v>
      </c>
      <c r="O14" s="27">
        <f t="shared" si="1"/>
        <v>5118</v>
      </c>
      <c r="P14" s="27">
        <f t="shared" si="0"/>
        <v>4958</v>
      </c>
      <c r="Q14" s="23">
        <v>85639</v>
      </c>
      <c r="R14" s="23">
        <v>111567</v>
      </c>
    </row>
    <row r="15" spans="1:18" ht="15.75" x14ac:dyDescent="0.25">
      <c r="A15" s="204">
        <v>7</v>
      </c>
      <c r="B15" s="22" t="s">
        <v>93</v>
      </c>
      <c r="C15" s="23">
        <v>0</v>
      </c>
      <c r="D15" s="23">
        <v>0</v>
      </c>
      <c r="E15" s="23">
        <v>131</v>
      </c>
      <c r="F15" s="23">
        <v>280</v>
      </c>
      <c r="G15" s="23">
        <v>1475</v>
      </c>
      <c r="H15" s="23">
        <v>6681</v>
      </c>
      <c r="I15" s="23">
        <v>374</v>
      </c>
      <c r="J15" s="23">
        <v>2459</v>
      </c>
      <c r="K15" s="23">
        <v>3364</v>
      </c>
      <c r="L15" s="23">
        <v>1606</v>
      </c>
      <c r="M15" s="23">
        <v>65</v>
      </c>
      <c r="N15" s="23">
        <v>26</v>
      </c>
      <c r="O15" s="27">
        <f t="shared" si="1"/>
        <v>5409</v>
      </c>
      <c r="P15" s="27">
        <f t="shared" si="0"/>
        <v>11052</v>
      </c>
      <c r="Q15" s="23">
        <v>83369</v>
      </c>
      <c r="R15" s="23">
        <v>110225</v>
      </c>
    </row>
    <row r="16" spans="1:18" ht="15.75" x14ac:dyDescent="0.25">
      <c r="A16" s="204">
        <v>8</v>
      </c>
      <c r="B16" s="22" t="s">
        <v>94</v>
      </c>
      <c r="C16" s="23">
        <v>0</v>
      </c>
      <c r="D16" s="23">
        <v>0</v>
      </c>
      <c r="E16" s="23">
        <v>285</v>
      </c>
      <c r="F16" s="23">
        <v>557</v>
      </c>
      <c r="G16" s="23">
        <v>1635</v>
      </c>
      <c r="H16" s="23">
        <v>6414</v>
      </c>
      <c r="I16" s="23">
        <v>479</v>
      </c>
      <c r="J16" s="23">
        <v>1386</v>
      </c>
      <c r="K16" s="23">
        <v>2109</v>
      </c>
      <c r="L16" s="23">
        <v>1421</v>
      </c>
      <c r="M16" s="23">
        <v>1</v>
      </c>
      <c r="N16" s="23">
        <v>34</v>
      </c>
      <c r="O16" s="27">
        <f t="shared" si="1"/>
        <v>4509</v>
      </c>
      <c r="P16" s="27">
        <f t="shared" si="0"/>
        <v>9812</v>
      </c>
      <c r="Q16" s="23">
        <v>77455</v>
      </c>
      <c r="R16" s="23">
        <v>127411</v>
      </c>
    </row>
    <row r="17" spans="1:18" ht="15.75" x14ac:dyDescent="0.25">
      <c r="A17" s="204">
        <v>9</v>
      </c>
      <c r="B17" s="22" t="s">
        <v>95</v>
      </c>
      <c r="C17" s="23">
        <v>16</v>
      </c>
      <c r="D17" s="23">
        <v>98</v>
      </c>
      <c r="E17" s="23">
        <v>482</v>
      </c>
      <c r="F17" s="23">
        <v>1114</v>
      </c>
      <c r="G17" s="23">
        <v>3666</v>
      </c>
      <c r="H17" s="23">
        <v>27262</v>
      </c>
      <c r="I17" s="23">
        <v>1414</v>
      </c>
      <c r="J17" s="23">
        <v>3119</v>
      </c>
      <c r="K17" s="23">
        <v>6792</v>
      </c>
      <c r="L17" s="23">
        <v>5863</v>
      </c>
      <c r="M17" s="23">
        <v>2</v>
      </c>
      <c r="N17" s="23">
        <v>5011</v>
      </c>
      <c r="O17" s="27">
        <f t="shared" si="1"/>
        <v>12372</v>
      </c>
      <c r="P17" s="27">
        <f t="shared" si="0"/>
        <v>42467</v>
      </c>
      <c r="Q17" s="23">
        <v>231941</v>
      </c>
      <c r="R17" s="23">
        <v>303488</v>
      </c>
    </row>
    <row r="18" spans="1:18" ht="15.75" x14ac:dyDescent="0.25">
      <c r="A18" s="204">
        <v>10</v>
      </c>
      <c r="B18" s="22" t="s">
        <v>96</v>
      </c>
      <c r="C18" s="23">
        <v>0</v>
      </c>
      <c r="D18" s="23">
        <v>0</v>
      </c>
      <c r="E18" s="23">
        <v>468</v>
      </c>
      <c r="F18" s="23">
        <v>1045</v>
      </c>
      <c r="G18" s="23">
        <v>5059</v>
      </c>
      <c r="H18" s="23">
        <v>28156</v>
      </c>
      <c r="I18" s="23">
        <v>2163</v>
      </c>
      <c r="J18" s="23">
        <v>26200</v>
      </c>
      <c r="K18" s="23">
        <v>6908</v>
      </c>
      <c r="L18" s="23">
        <v>5527</v>
      </c>
      <c r="M18" s="23">
        <v>1</v>
      </c>
      <c r="N18" s="23">
        <v>0</v>
      </c>
      <c r="O18" s="27">
        <f t="shared" si="1"/>
        <v>14599</v>
      </c>
      <c r="P18" s="27">
        <f t="shared" si="0"/>
        <v>60928</v>
      </c>
      <c r="Q18" s="23">
        <v>141344</v>
      </c>
      <c r="R18" s="23">
        <v>275345</v>
      </c>
    </row>
    <row r="19" spans="1:18" ht="15.75" x14ac:dyDescent="0.25">
      <c r="A19" s="204">
        <v>11</v>
      </c>
      <c r="B19" s="22" t="s">
        <v>97</v>
      </c>
      <c r="C19" s="23">
        <v>0</v>
      </c>
      <c r="D19" s="23">
        <v>0</v>
      </c>
      <c r="E19" s="23">
        <v>136</v>
      </c>
      <c r="F19" s="23">
        <v>255</v>
      </c>
      <c r="G19" s="23">
        <v>861</v>
      </c>
      <c r="H19" s="23">
        <v>3959</v>
      </c>
      <c r="I19" s="23">
        <v>198</v>
      </c>
      <c r="J19" s="23">
        <v>314</v>
      </c>
      <c r="K19" s="23">
        <v>5230</v>
      </c>
      <c r="L19" s="23">
        <v>1841</v>
      </c>
      <c r="M19" s="23">
        <v>0</v>
      </c>
      <c r="N19" s="23">
        <v>0</v>
      </c>
      <c r="O19" s="27">
        <f t="shared" si="1"/>
        <v>6425</v>
      </c>
      <c r="P19" s="27">
        <f t="shared" si="0"/>
        <v>6369</v>
      </c>
      <c r="Q19" s="23">
        <v>187953</v>
      </c>
      <c r="R19" s="23">
        <v>244989</v>
      </c>
    </row>
    <row r="20" spans="1:18" ht="15.75" x14ac:dyDescent="0.25">
      <c r="A20" s="204">
        <v>12</v>
      </c>
      <c r="B20" s="22" t="s">
        <v>98</v>
      </c>
      <c r="C20" s="23">
        <v>0</v>
      </c>
      <c r="D20" s="23">
        <v>0</v>
      </c>
      <c r="E20" s="23">
        <v>280</v>
      </c>
      <c r="F20" s="23">
        <v>599</v>
      </c>
      <c r="G20" s="23">
        <v>1264</v>
      </c>
      <c r="H20" s="23">
        <v>8835</v>
      </c>
      <c r="I20" s="23">
        <v>1489</v>
      </c>
      <c r="J20" s="23">
        <v>2875</v>
      </c>
      <c r="K20" s="23">
        <v>3430</v>
      </c>
      <c r="L20" s="23">
        <v>1867</v>
      </c>
      <c r="M20" s="23">
        <v>2</v>
      </c>
      <c r="N20" s="23">
        <v>324</v>
      </c>
      <c r="O20" s="27">
        <f t="shared" si="1"/>
        <v>6465</v>
      </c>
      <c r="P20" s="27">
        <f t="shared" si="0"/>
        <v>14500</v>
      </c>
      <c r="Q20" s="23">
        <v>176946</v>
      </c>
      <c r="R20" s="23">
        <v>221606</v>
      </c>
    </row>
    <row r="21" spans="1:18" ht="15.75" x14ac:dyDescent="0.25">
      <c r="A21" s="204">
        <v>13</v>
      </c>
      <c r="B21" s="22" t="s">
        <v>99</v>
      </c>
      <c r="C21" s="23">
        <v>0</v>
      </c>
      <c r="D21" s="23">
        <v>0</v>
      </c>
      <c r="E21" s="23">
        <v>326</v>
      </c>
      <c r="F21" s="23">
        <v>549</v>
      </c>
      <c r="G21" s="23">
        <v>678</v>
      </c>
      <c r="H21" s="23">
        <v>4319</v>
      </c>
      <c r="I21" s="23">
        <v>1424</v>
      </c>
      <c r="J21" s="23">
        <v>3205</v>
      </c>
      <c r="K21" s="23">
        <v>4026</v>
      </c>
      <c r="L21" s="23">
        <v>3656</v>
      </c>
      <c r="M21" s="23">
        <v>1</v>
      </c>
      <c r="N21" s="23">
        <v>42</v>
      </c>
      <c r="O21" s="27">
        <f t="shared" si="1"/>
        <v>6455</v>
      </c>
      <c r="P21" s="27">
        <f t="shared" si="0"/>
        <v>11771</v>
      </c>
      <c r="Q21" s="23">
        <v>178062</v>
      </c>
      <c r="R21" s="23">
        <v>326487</v>
      </c>
    </row>
    <row r="22" spans="1:18" ht="15.75" x14ac:dyDescent="0.25">
      <c r="A22" s="204">
        <v>14</v>
      </c>
      <c r="B22" s="22" t="s">
        <v>100</v>
      </c>
      <c r="C22" s="23">
        <v>0</v>
      </c>
      <c r="D22" s="23">
        <v>0</v>
      </c>
      <c r="E22" s="23">
        <v>149</v>
      </c>
      <c r="F22" s="23">
        <v>294</v>
      </c>
      <c r="G22" s="23">
        <v>1076</v>
      </c>
      <c r="H22" s="23">
        <v>5618</v>
      </c>
      <c r="I22" s="23">
        <v>493</v>
      </c>
      <c r="J22" s="23">
        <v>1295</v>
      </c>
      <c r="K22" s="23">
        <v>2863</v>
      </c>
      <c r="L22" s="23">
        <v>3584</v>
      </c>
      <c r="M22" s="23">
        <v>1</v>
      </c>
      <c r="N22" s="23">
        <v>7</v>
      </c>
      <c r="O22" s="27">
        <f t="shared" si="1"/>
        <v>4582</v>
      </c>
      <c r="P22" s="27">
        <f t="shared" si="0"/>
        <v>10798</v>
      </c>
      <c r="Q22" s="23">
        <v>146146</v>
      </c>
      <c r="R22" s="23">
        <v>165334</v>
      </c>
    </row>
    <row r="23" spans="1:18" ht="15.75" x14ac:dyDescent="0.25">
      <c r="A23" s="204">
        <v>15</v>
      </c>
      <c r="B23" s="22" t="s">
        <v>101</v>
      </c>
      <c r="C23" s="23">
        <v>0</v>
      </c>
      <c r="D23" s="23">
        <v>0</v>
      </c>
      <c r="E23" s="23">
        <v>83</v>
      </c>
      <c r="F23" s="23">
        <v>220</v>
      </c>
      <c r="G23" s="23">
        <v>61</v>
      </c>
      <c r="H23" s="23">
        <v>420</v>
      </c>
      <c r="I23" s="23">
        <v>83</v>
      </c>
      <c r="J23" s="23">
        <v>119</v>
      </c>
      <c r="K23" s="23">
        <v>1318</v>
      </c>
      <c r="L23" s="23">
        <v>426</v>
      </c>
      <c r="M23" s="23">
        <v>0</v>
      </c>
      <c r="N23" s="23">
        <v>0</v>
      </c>
      <c r="O23" s="27">
        <f t="shared" si="1"/>
        <v>1545</v>
      </c>
      <c r="P23" s="27">
        <f t="shared" si="0"/>
        <v>1185</v>
      </c>
      <c r="Q23" s="23">
        <v>49004</v>
      </c>
      <c r="R23" s="23">
        <v>84198</v>
      </c>
    </row>
    <row r="24" spans="1:18" ht="15.75" x14ac:dyDescent="0.25">
      <c r="A24" s="204">
        <v>16</v>
      </c>
      <c r="B24" s="22" t="s">
        <v>102</v>
      </c>
      <c r="C24" s="23">
        <v>0</v>
      </c>
      <c r="D24" s="23">
        <v>0</v>
      </c>
      <c r="E24" s="23">
        <v>102</v>
      </c>
      <c r="F24" s="23">
        <v>213</v>
      </c>
      <c r="G24" s="23">
        <v>191</v>
      </c>
      <c r="H24" s="23">
        <v>1563</v>
      </c>
      <c r="I24" s="23">
        <v>340</v>
      </c>
      <c r="J24" s="23">
        <v>584</v>
      </c>
      <c r="K24" s="23">
        <v>196</v>
      </c>
      <c r="L24" s="23">
        <v>146</v>
      </c>
      <c r="M24" s="23">
        <v>0</v>
      </c>
      <c r="N24" s="23">
        <v>0</v>
      </c>
      <c r="O24" s="27">
        <f t="shared" si="1"/>
        <v>829</v>
      </c>
      <c r="P24" s="27">
        <f t="shared" si="0"/>
        <v>2506</v>
      </c>
      <c r="Q24" s="23">
        <v>36035</v>
      </c>
      <c r="R24" s="23">
        <v>47711</v>
      </c>
    </row>
    <row r="25" spans="1:18" ht="15.75" x14ac:dyDescent="0.25">
      <c r="A25" s="204">
        <v>17</v>
      </c>
      <c r="B25" s="22" t="s">
        <v>103</v>
      </c>
      <c r="C25" s="23">
        <v>0</v>
      </c>
      <c r="D25" s="23">
        <v>0</v>
      </c>
      <c r="E25" s="23">
        <v>217</v>
      </c>
      <c r="F25" s="23">
        <v>410</v>
      </c>
      <c r="G25" s="23">
        <v>1099</v>
      </c>
      <c r="H25" s="23">
        <v>4835</v>
      </c>
      <c r="I25" s="23">
        <v>603</v>
      </c>
      <c r="J25" s="23">
        <v>3286</v>
      </c>
      <c r="K25" s="23">
        <v>4828</v>
      </c>
      <c r="L25" s="23">
        <v>11903</v>
      </c>
      <c r="M25" s="23">
        <v>1</v>
      </c>
      <c r="N25" s="23">
        <v>0</v>
      </c>
      <c r="O25" s="27">
        <f t="shared" si="1"/>
        <v>6748</v>
      </c>
      <c r="P25" s="27">
        <f t="shared" si="0"/>
        <v>20434</v>
      </c>
      <c r="Q25" s="23">
        <v>90385</v>
      </c>
      <c r="R25" s="23">
        <v>114973</v>
      </c>
    </row>
    <row r="26" spans="1:18" ht="15.75" x14ac:dyDescent="0.25">
      <c r="A26" s="204">
        <v>18</v>
      </c>
      <c r="B26" s="22" t="s">
        <v>104</v>
      </c>
      <c r="C26" s="23">
        <v>0</v>
      </c>
      <c r="D26" s="23">
        <v>0</v>
      </c>
      <c r="E26" s="23">
        <v>108</v>
      </c>
      <c r="F26" s="23">
        <v>248</v>
      </c>
      <c r="G26" s="23">
        <v>525</v>
      </c>
      <c r="H26" s="23">
        <v>3954</v>
      </c>
      <c r="I26" s="23">
        <v>260</v>
      </c>
      <c r="J26" s="23">
        <v>477</v>
      </c>
      <c r="K26" s="23">
        <v>1341</v>
      </c>
      <c r="L26" s="23">
        <v>910</v>
      </c>
      <c r="M26" s="23">
        <v>0</v>
      </c>
      <c r="N26" s="23">
        <v>0</v>
      </c>
      <c r="O26" s="27">
        <f t="shared" si="1"/>
        <v>2234</v>
      </c>
      <c r="P26" s="27">
        <f t="shared" si="0"/>
        <v>5589</v>
      </c>
      <c r="Q26" s="23">
        <v>94265</v>
      </c>
      <c r="R26" s="23">
        <v>96555</v>
      </c>
    </row>
    <row r="27" spans="1:18" ht="15.75" x14ac:dyDescent="0.25">
      <c r="A27" s="204">
        <v>19</v>
      </c>
      <c r="B27" s="22" t="s">
        <v>105</v>
      </c>
      <c r="C27" s="23">
        <v>0</v>
      </c>
      <c r="D27" s="23">
        <v>0</v>
      </c>
      <c r="E27" s="23">
        <v>579</v>
      </c>
      <c r="F27" s="23">
        <v>1559</v>
      </c>
      <c r="G27" s="23">
        <v>3903</v>
      </c>
      <c r="H27" s="23">
        <v>19988</v>
      </c>
      <c r="I27" s="23">
        <v>5271</v>
      </c>
      <c r="J27" s="23">
        <v>10835</v>
      </c>
      <c r="K27" s="23">
        <v>6084</v>
      </c>
      <c r="L27" s="23">
        <v>5193</v>
      </c>
      <c r="M27" s="23">
        <v>3</v>
      </c>
      <c r="N27" s="23">
        <v>13</v>
      </c>
      <c r="O27" s="27">
        <f t="shared" si="1"/>
        <v>15840</v>
      </c>
      <c r="P27" s="27">
        <f t="shared" si="0"/>
        <v>37588</v>
      </c>
      <c r="Q27" s="23">
        <v>258256</v>
      </c>
      <c r="R27" s="23">
        <v>694476</v>
      </c>
    </row>
    <row r="28" spans="1:18" ht="15.75" x14ac:dyDescent="0.25">
      <c r="A28" s="204">
        <v>20</v>
      </c>
      <c r="B28" s="22" t="s">
        <v>106</v>
      </c>
      <c r="C28" s="23">
        <v>0</v>
      </c>
      <c r="D28" s="23">
        <v>0</v>
      </c>
      <c r="E28" s="23">
        <v>347</v>
      </c>
      <c r="F28" s="23">
        <v>757</v>
      </c>
      <c r="G28" s="23">
        <v>2596</v>
      </c>
      <c r="H28" s="23">
        <v>10040</v>
      </c>
      <c r="I28" s="23">
        <v>3007</v>
      </c>
      <c r="J28" s="23">
        <v>6207</v>
      </c>
      <c r="K28" s="23">
        <v>5293</v>
      </c>
      <c r="L28" s="23">
        <v>4197</v>
      </c>
      <c r="M28" s="23">
        <v>1</v>
      </c>
      <c r="N28" s="23">
        <v>5</v>
      </c>
      <c r="O28" s="27">
        <f t="shared" si="1"/>
        <v>11244</v>
      </c>
      <c r="P28" s="27">
        <f t="shared" si="0"/>
        <v>21206</v>
      </c>
      <c r="Q28" s="23">
        <v>262585</v>
      </c>
      <c r="R28" s="23">
        <v>584617</v>
      </c>
    </row>
    <row r="29" spans="1:18" ht="15.75" x14ac:dyDescent="0.25">
      <c r="A29" s="204">
        <v>21</v>
      </c>
      <c r="B29" s="22" t="s">
        <v>107</v>
      </c>
      <c r="C29" s="23">
        <v>39</v>
      </c>
      <c r="D29" s="23">
        <v>1869</v>
      </c>
      <c r="E29" s="23">
        <v>4949</v>
      </c>
      <c r="F29" s="23">
        <v>12218</v>
      </c>
      <c r="G29" s="23">
        <v>36302</v>
      </c>
      <c r="H29" s="23">
        <v>254872</v>
      </c>
      <c r="I29" s="23">
        <v>7657</v>
      </c>
      <c r="J29" s="23">
        <v>49272</v>
      </c>
      <c r="K29" s="23">
        <v>20969</v>
      </c>
      <c r="L29" s="23">
        <v>21810</v>
      </c>
      <c r="M29" s="23">
        <v>40</v>
      </c>
      <c r="N29" s="23">
        <v>2204</v>
      </c>
      <c r="O29" s="27">
        <f t="shared" si="1"/>
        <v>69956</v>
      </c>
      <c r="P29" s="27">
        <f t="shared" si="0"/>
        <v>342245</v>
      </c>
      <c r="Q29" s="23">
        <v>469875</v>
      </c>
      <c r="R29" s="23">
        <v>881058</v>
      </c>
    </row>
    <row r="30" spans="1:18" ht="15.75" x14ac:dyDescent="0.25">
      <c r="A30" s="204">
        <v>22</v>
      </c>
      <c r="B30" s="22" t="s">
        <v>108</v>
      </c>
      <c r="C30" s="23">
        <v>0</v>
      </c>
      <c r="D30" s="23">
        <v>0</v>
      </c>
      <c r="E30" s="23">
        <v>40</v>
      </c>
      <c r="F30" s="23">
        <v>88</v>
      </c>
      <c r="G30" s="23">
        <v>227</v>
      </c>
      <c r="H30" s="23">
        <v>1560</v>
      </c>
      <c r="I30" s="23">
        <v>121</v>
      </c>
      <c r="J30" s="23">
        <v>1715</v>
      </c>
      <c r="K30" s="23">
        <v>2196</v>
      </c>
      <c r="L30" s="23">
        <v>310</v>
      </c>
      <c r="M30" s="23">
        <v>0</v>
      </c>
      <c r="N30" s="23">
        <v>0</v>
      </c>
      <c r="O30" s="27">
        <f t="shared" si="1"/>
        <v>2584</v>
      </c>
      <c r="P30" s="27">
        <f t="shared" si="0"/>
        <v>3673</v>
      </c>
      <c r="Q30" s="23">
        <v>37996</v>
      </c>
      <c r="R30" s="23">
        <v>79854</v>
      </c>
    </row>
    <row r="31" spans="1:18" ht="15.75" x14ac:dyDescent="0.25">
      <c r="A31" s="204">
        <v>23</v>
      </c>
      <c r="B31" s="22" t="s">
        <v>109</v>
      </c>
      <c r="C31" s="23">
        <v>0</v>
      </c>
      <c r="D31" s="23">
        <v>0</v>
      </c>
      <c r="E31" s="23">
        <v>82</v>
      </c>
      <c r="F31" s="23">
        <v>175</v>
      </c>
      <c r="G31" s="23">
        <v>1147</v>
      </c>
      <c r="H31" s="23">
        <v>3696</v>
      </c>
      <c r="I31" s="23">
        <v>233</v>
      </c>
      <c r="J31" s="23">
        <v>389</v>
      </c>
      <c r="K31" s="23">
        <v>2196</v>
      </c>
      <c r="L31" s="23">
        <v>1152</v>
      </c>
      <c r="M31" s="23">
        <v>0</v>
      </c>
      <c r="N31" s="23">
        <v>0</v>
      </c>
      <c r="O31" s="27">
        <f t="shared" si="1"/>
        <v>3658</v>
      </c>
      <c r="P31" s="27">
        <f t="shared" si="0"/>
        <v>5412</v>
      </c>
      <c r="Q31" s="23">
        <v>118241</v>
      </c>
      <c r="R31" s="23">
        <v>113933</v>
      </c>
    </row>
    <row r="32" spans="1:18" ht="15.75" x14ac:dyDescent="0.25">
      <c r="A32" s="204">
        <v>24</v>
      </c>
      <c r="B32" s="22" t="s">
        <v>110</v>
      </c>
      <c r="C32" s="23">
        <v>0</v>
      </c>
      <c r="D32" s="23">
        <v>0</v>
      </c>
      <c r="E32" s="23">
        <v>176</v>
      </c>
      <c r="F32" s="23">
        <v>314</v>
      </c>
      <c r="G32" s="23">
        <v>547</v>
      </c>
      <c r="H32" s="23">
        <v>2921</v>
      </c>
      <c r="I32" s="23">
        <v>385</v>
      </c>
      <c r="J32" s="23">
        <v>1229</v>
      </c>
      <c r="K32" s="23">
        <v>2912</v>
      </c>
      <c r="L32" s="23">
        <v>984</v>
      </c>
      <c r="M32" s="23">
        <v>0</v>
      </c>
      <c r="N32" s="23">
        <v>0</v>
      </c>
      <c r="O32" s="27">
        <f t="shared" si="1"/>
        <v>4020</v>
      </c>
      <c r="P32" s="27">
        <f t="shared" si="0"/>
        <v>5448</v>
      </c>
      <c r="Q32" s="23">
        <v>184246</v>
      </c>
      <c r="R32" s="23">
        <v>198517</v>
      </c>
    </row>
    <row r="33" spans="1:18" ht="15.75" x14ac:dyDescent="0.25">
      <c r="A33" s="204">
        <v>25</v>
      </c>
      <c r="B33" s="22" t="s">
        <v>111</v>
      </c>
      <c r="C33" s="23">
        <v>0</v>
      </c>
      <c r="D33" s="23">
        <v>0</v>
      </c>
      <c r="E33" s="23">
        <v>965</v>
      </c>
      <c r="F33" s="23">
        <v>2329</v>
      </c>
      <c r="G33" s="23">
        <v>1076</v>
      </c>
      <c r="H33" s="23">
        <v>5494</v>
      </c>
      <c r="I33" s="23">
        <v>2081</v>
      </c>
      <c r="J33" s="23">
        <v>4242</v>
      </c>
      <c r="K33" s="23">
        <v>4551</v>
      </c>
      <c r="L33" s="23">
        <v>7725</v>
      </c>
      <c r="M33" s="23">
        <v>1</v>
      </c>
      <c r="N33" s="23">
        <v>64</v>
      </c>
      <c r="O33" s="27">
        <f t="shared" si="1"/>
        <v>8674</v>
      </c>
      <c r="P33" s="27">
        <f t="shared" si="0"/>
        <v>19854</v>
      </c>
      <c r="Q33" s="23">
        <v>237345</v>
      </c>
      <c r="R33" s="23">
        <v>367271</v>
      </c>
    </row>
    <row r="34" spans="1:18" ht="15.75" x14ac:dyDescent="0.25">
      <c r="A34" s="204">
        <v>26</v>
      </c>
      <c r="B34" s="22" t="s">
        <v>112</v>
      </c>
      <c r="C34" s="23">
        <v>3</v>
      </c>
      <c r="D34" s="23">
        <v>2480</v>
      </c>
      <c r="E34" s="23">
        <v>1475</v>
      </c>
      <c r="F34" s="23">
        <v>4354</v>
      </c>
      <c r="G34" s="23">
        <v>24200</v>
      </c>
      <c r="H34" s="23">
        <v>73567</v>
      </c>
      <c r="I34" s="23">
        <v>2322</v>
      </c>
      <c r="J34" s="23">
        <v>14807</v>
      </c>
      <c r="K34" s="23">
        <v>7906</v>
      </c>
      <c r="L34" s="23">
        <v>14687</v>
      </c>
      <c r="M34" s="23">
        <v>1</v>
      </c>
      <c r="N34" s="23">
        <v>5</v>
      </c>
      <c r="O34" s="27">
        <f t="shared" si="1"/>
        <v>35907</v>
      </c>
      <c r="P34" s="27">
        <f t="shared" si="0"/>
        <v>109900</v>
      </c>
      <c r="Q34" s="23">
        <v>115623</v>
      </c>
      <c r="R34" s="23">
        <v>262736</v>
      </c>
    </row>
    <row r="35" spans="1:18" ht="15.75" x14ac:dyDescent="0.25">
      <c r="A35" s="204">
        <v>27</v>
      </c>
      <c r="B35" s="22" t="s">
        <v>113</v>
      </c>
      <c r="C35" s="23">
        <v>0</v>
      </c>
      <c r="D35" s="23">
        <v>0</v>
      </c>
      <c r="E35" s="23">
        <v>116</v>
      </c>
      <c r="F35" s="23">
        <v>208</v>
      </c>
      <c r="G35" s="23">
        <v>241</v>
      </c>
      <c r="H35" s="23">
        <v>1799</v>
      </c>
      <c r="I35" s="23">
        <v>89</v>
      </c>
      <c r="J35" s="23">
        <v>165</v>
      </c>
      <c r="K35" s="23">
        <v>1107</v>
      </c>
      <c r="L35" s="23">
        <v>465</v>
      </c>
      <c r="M35" s="23">
        <v>3</v>
      </c>
      <c r="N35" s="23">
        <v>9</v>
      </c>
      <c r="O35" s="27">
        <f t="shared" si="1"/>
        <v>1556</v>
      </c>
      <c r="P35" s="27">
        <f t="shared" si="0"/>
        <v>2646</v>
      </c>
      <c r="Q35" s="23">
        <v>76264</v>
      </c>
      <c r="R35" s="23">
        <v>94638</v>
      </c>
    </row>
    <row r="36" spans="1:18" ht="15.75" x14ac:dyDescent="0.25">
      <c r="A36" s="204">
        <v>28</v>
      </c>
      <c r="B36" s="22" t="s">
        <v>114</v>
      </c>
      <c r="C36" s="23">
        <v>3</v>
      </c>
      <c r="D36" s="23">
        <v>5</v>
      </c>
      <c r="E36" s="23">
        <v>245</v>
      </c>
      <c r="F36" s="23">
        <v>535</v>
      </c>
      <c r="G36" s="23">
        <v>2139</v>
      </c>
      <c r="H36" s="23">
        <v>15080</v>
      </c>
      <c r="I36" s="23">
        <v>258</v>
      </c>
      <c r="J36" s="23">
        <v>1697</v>
      </c>
      <c r="K36" s="23">
        <v>2031</v>
      </c>
      <c r="L36" s="23">
        <v>890</v>
      </c>
      <c r="M36" s="23">
        <v>1</v>
      </c>
      <c r="N36" s="23">
        <v>219</v>
      </c>
      <c r="O36" s="27">
        <f t="shared" si="1"/>
        <v>4677</v>
      </c>
      <c r="P36" s="27">
        <f t="shared" si="0"/>
        <v>18426</v>
      </c>
      <c r="Q36" s="23">
        <v>87901</v>
      </c>
      <c r="R36" s="23">
        <v>147438</v>
      </c>
    </row>
    <row r="37" spans="1:18" ht="15.75" x14ac:dyDescent="0.25">
      <c r="A37" s="204">
        <v>29</v>
      </c>
      <c r="B37" s="22" t="s">
        <v>115</v>
      </c>
      <c r="C37" s="23">
        <v>0</v>
      </c>
      <c r="D37" s="23">
        <v>0</v>
      </c>
      <c r="E37" s="23">
        <v>1123</v>
      </c>
      <c r="F37" s="23">
        <v>2533</v>
      </c>
      <c r="G37" s="23">
        <v>4673</v>
      </c>
      <c r="H37" s="23">
        <v>43664</v>
      </c>
      <c r="I37" s="23">
        <v>1165</v>
      </c>
      <c r="J37" s="23">
        <v>1981</v>
      </c>
      <c r="K37" s="23">
        <v>9479</v>
      </c>
      <c r="L37" s="23">
        <v>5723</v>
      </c>
      <c r="M37" s="23">
        <v>3</v>
      </c>
      <c r="N37" s="23">
        <v>110</v>
      </c>
      <c r="O37" s="27">
        <f t="shared" si="1"/>
        <v>16443</v>
      </c>
      <c r="P37" s="27">
        <f t="shared" si="0"/>
        <v>54011</v>
      </c>
      <c r="Q37" s="23">
        <v>165747</v>
      </c>
      <c r="R37" s="23">
        <v>314167</v>
      </c>
    </row>
    <row r="38" spans="1:18" ht="15.75" x14ac:dyDescent="0.25">
      <c r="A38" s="204">
        <v>30</v>
      </c>
      <c r="B38" s="22" t="s">
        <v>116</v>
      </c>
      <c r="C38" s="23">
        <v>0</v>
      </c>
      <c r="D38" s="23">
        <v>0</v>
      </c>
      <c r="E38" s="23">
        <v>236</v>
      </c>
      <c r="F38" s="23">
        <v>437</v>
      </c>
      <c r="G38" s="23">
        <v>1520</v>
      </c>
      <c r="H38" s="23">
        <v>6123</v>
      </c>
      <c r="I38" s="23">
        <v>203</v>
      </c>
      <c r="J38" s="23">
        <v>4378</v>
      </c>
      <c r="K38" s="23">
        <v>2448</v>
      </c>
      <c r="L38" s="23">
        <v>1495</v>
      </c>
      <c r="M38" s="23">
        <v>3</v>
      </c>
      <c r="N38" s="23">
        <v>141</v>
      </c>
      <c r="O38" s="27">
        <f t="shared" si="1"/>
        <v>4410</v>
      </c>
      <c r="P38" s="27">
        <f t="shared" si="0"/>
        <v>12574</v>
      </c>
      <c r="Q38" s="23">
        <v>163468</v>
      </c>
      <c r="R38" s="23">
        <v>196203</v>
      </c>
    </row>
    <row r="39" spans="1:18" ht="15.75" x14ac:dyDescent="0.25">
      <c r="A39" s="204">
        <v>31</v>
      </c>
      <c r="B39" s="22" t="s">
        <v>117</v>
      </c>
      <c r="C39" s="23">
        <v>0</v>
      </c>
      <c r="D39" s="23">
        <v>0</v>
      </c>
      <c r="E39" s="23">
        <v>97</v>
      </c>
      <c r="F39" s="23">
        <v>197</v>
      </c>
      <c r="G39" s="23">
        <v>1740</v>
      </c>
      <c r="H39" s="23">
        <v>7730</v>
      </c>
      <c r="I39" s="23">
        <v>237</v>
      </c>
      <c r="J39" s="23">
        <v>1213</v>
      </c>
      <c r="K39" s="23">
        <v>3374</v>
      </c>
      <c r="L39" s="23">
        <v>4496</v>
      </c>
      <c r="M39" s="23">
        <v>1</v>
      </c>
      <c r="N39" s="23">
        <v>0</v>
      </c>
      <c r="O39" s="27">
        <f t="shared" si="1"/>
        <v>5449</v>
      </c>
      <c r="P39" s="27">
        <f t="shared" si="0"/>
        <v>13636</v>
      </c>
      <c r="Q39" s="23">
        <v>92533</v>
      </c>
      <c r="R39" s="23">
        <v>127431</v>
      </c>
    </row>
    <row r="40" spans="1:18" ht="15.75" x14ac:dyDescent="0.25">
      <c r="A40" s="204">
        <v>32</v>
      </c>
      <c r="B40" s="22" t="s">
        <v>118</v>
      </c>
      <c r="C40" s="23">
        <v>0</v>
      </c>
      <c r="D40" s="23">
        <v>0</v>
      </c>
      <c r="E40" s="23">
        <v>210</v>
      </c>
      <c r="F40" s="23">
        <v>353</v>
      </c>
      <c r="G40" s="23">
        <v>3323</v>
      </c>
      <c r="H40" s="23">
        <v>11230</v>
      </c>
      <c r="I40" s="23">
        <v>881</v>
      </c>
      <c r="J40" s="23">
        <v>2172</v>
      </c>
      <c r="K40" s="23">
        <v>5393</v>
      </c>
      <c r="L40" s="23">
        <v>3138</v>
      </c>
      <c r="M40" s="23">
        <v>0</v>
      </c>
      <c r="N40" s="23">
        <v>0</v>
      </c>
      <c r="O40" s="27">
        <f t="shared" si="1"/>
        <v>9807</v>
      </c>
      <c r="P40" s="27">
        <f t="shared" si="0"/>
        <v>16893</v>
      </c>
      <c r="Q40" s="23">
        <v>96824</v>
      </c>
      <c r="R40" s="23">
        <v>152538</v>
      </c>
    </row>
    <row r="41" spans="1:18" ht="15.75" x14ac:dyDescent="0.25">
      <c r="A41" s="204">
        <v>33</v>
      </c>
      <c r="B41" s="22" t="s">
        <v>119</v>
      </c>
      <c r="C41" s="23">
        <v>0</v>
      </c>
      <c r="D41" s="23">
        <v>0</v>
      </c>
      <c r="E41" s="23">
        <v>36</v>
      </c>
      <c r="F41" s="23">
        <v>279</v>
      </c>
      <c r="G41" s="23">
        <v>175</v>
      </c>
      <c r="H41" s="23">
        <v>792</v>
      </c>
      <c r="I41" s="23">
        <v>97</v>
      </c>
      <c r="J41" s="23">
        <v>5579</v>
      </c>
      <c r="K41" s="23">
        <v>651</v>
      </c>
      <c r="L41" s="23">
        <v>2109</v>
      </c>
      <c r="M41" s="23">
        <v>0</v>
      </c>
      <c r="N41" s="23">
        <v>0</v>
      </c>
      <c r="O41" s="27">
        <f t="shared" si="1"/>
        <v>959</v>
      </c>
      <c r="P41" s="27">
        <f t="shared" si="0"/>
        <v>8759</v>
      </c>
      <c r="Q41" s="23">
        <v>36337</v>
      </c>
      <c r="R41" s="23">
        <v>63285</v>
      </c>
    </row>
    <row r="42" spans="1:18" ht="15.75" x14ac:dyDescent="0.25">
      <c r="A42" s="204">
        <v>34</v>
      </c>
      <c r="B42" s="22" t="s">
        <v>120</v>
      </c>
      <c r="C42" s="23">
        <v>0</v>
      </c>
      <c r="D42" s="23">
        <v>0</v>
      </c>
      <c r="E42" s="23">
        <v>46</v>
      </c>
      <c r="F42" s="23">
        <v>76</v>
      </c>
      <c r="G42" s="23">
        <v>293</v>
      </c>
      <c r="H42" s="23">
        <v>2006</v>
      </c>
      <c r="I42" s="23">
        <v>163</v>
      </c>
      <c r="J42" s="23">
        <v>270</v>
      </c>
      <c r="K42" s="23">
        <v>1130</v>
      </c>
      <c r="L42" s="23">
        <v>662</v>
      </c>
      <c r="M42" s="23">
        <v>0</v>
      </c>
      <c r="N42" s="23">
        <v>0</v>
      </c>
      <c r="O42" s="27">
        <f t="shared" si="1"/>
        <v>1632</v>
      </c>
      <c r="P42" s="27">
        <f t="shared" si="0"/>
        <v>3014</v>
      </c>
      <c r="Q42" s="23">
        <v>83147</v>
      </c>
      <c r="R42" s="23">
        <v>90877</v>
      </c>
    </row>
    <row r="43" spans="1:18" ht="15.75" x14ac:dyDescent="0.25">
      <c r="A43" s="204">
        <v>35</v>
      </c>
      <c r="B43" s="22" t="s">
        <v>121</v>
      </c>
      <c r="C43" s="23">
        <v>0</v>
      </c>
      <c r="D43" s="23">
        <v>0</v>
      </c>
      <c r="E43" s="23">
        <v>157</v>
      </c>
      <c r="F43" s="23">
        <v>246</v>
      </c>
      <c r="G43" s="23">
        <v>1556</v>
      </c>
      <c r="H43" s="23">
        <v>8244</v>
      </c>
      <c r="I43" s="23">
        <v>596</v>
      </c>
      <c r="J43" s="23">
        <v>1965</v>
      </c>
      <c r="K43" s="23">
        <v>2646</v>
      </c>
      <c r="L43" s="23">
        <v>1351</v>
      </c>
      <c r="M43" s="23">
        <v>0</v>
      </c>
      <c r="N43" s="23">
        <v>0</v>
      </c>
      <c r="O43" s="27">
        <f t="shared" si="1"/>
        <v>4955</v>
      </c>
      <c r="P43" s="27">
        <f t="shared" si="0"/>
        <v>11806</v>
      </c>
      <c r="Q43" s="23">
        <v>58884</v>
      </c>
      <c r="R43" s="23">
        <v>62070</v>
      </c>
    </row>
    <row r="44" spans="1:18" ht="15.75" x14ac:dyDescent="0.25">
      <c r="A44" s="204">
        <v>36</v>
      </c>
      <c r="B44" s="22" t="s">
        <v>122</v>
      </c>
      <c r="C44" s="23">
        <v>0</v>
      </c>
      <c r="D44" s="23">
        <v>0</v>
      </c>
      <c r="E44" s="23">
        <v>14</v>
      </c>
      <c r="F44" s="23">
        <v>25</v>
      </c>
      <c r="G44" s="23">
        <v>260</v>
      </c>
      <c r="H44" s="23">
        <v>1197</v>
      </c>
      <c r="I44" s="23">
        <v>42</v>
      </c>
      <c r="J44" s="23">
        <v>87</v>
      </c>
      <c r="K44" s="23">
        <v>1399</v>
      </c>
      <c r="L44" s="23">
        <v>690</v>
      </c>
      <c r="M44" s="23">
        <v>0</v>
      </c>
      <c r="N44" s="23">
        <v>0</v>
      </c>
      <c r="O44" s="27">
        <f t="shared" si="1"/>
        <v>1715</v>
      </c>
      <c r="P44" s="27">
        <f t="shared" si="0"/>
        <v>1999</v>
      </c>
      <c r="Q44" s="23">
        <v>35206</v>
      </c>
      <c r="R44" s="23">
        <v>30377</v>
      </c>
    </row>
    <row r="45" spans="1:18" ht="15.75" x14ac:dyDescent="0.25">
      <c r="A45" s="204">
        <v>37</v>
      </c>
      <c r="B45" s="22" t="s">
        <v>123</v>
      </c>
      <c r="C45" s="23">
        <v>0</v>
      </c>
      <c r="D45" s="23">
        <v>0</v>
      </c>
      <c r="E45" s="23">
        <v>156</v>
      </c>
      <c r="F45" s="23">
        <v>298</v>
      </c>
      <c r="G45" s="23">
        <v>777</v>
      </c>
      <c r="H45" s="23">
        <v>3376</v>
      </c>
      <c r="I45" s="23">
        <v>192</v>
      </c>
      <c r="J45" s="23">
        <v>328</v>
      </c>
      <c r="K45" s="23">
        <v>2483</v>
      </c>
      <c r="L45" s="23">
        <v>1060</v>
      </c>
      <c r="M45" s="23">
        <v>1</v>
      </c>
      <c r="N45" s="23">
        <v>7</v>
      </c>
      <c r="O45" s="27">
        <f t="shared" si="1"/>
        <v>3609</v>
      </c>
      <c r="P45" s="27">
        <f t="shared" si="0"/>
        <v>5069</v>
      </c>
      <c r="Q45" s="23">
        <v>145227</v>
      </c>
      <c r="R45" s="23">
        <v>174915</v>
      </c>
    </row>
    <row r="46" spans="1:18" ht="15.75" x14ac:dyDescent="0.25">
      <c r="A46" s="204">
        <v>38</v>
      </c>
      <c r="B46" s="22" t="s">
        <v>124</v>
      </c>
      <c r="C46" s="23">
        <v>0</v>
      </c>
      <c r="D46" s="23">
        <v>0</v>
      </c>
      <c r="E46" s="23">
        <v>573</v>
      </c>
      <c r="F46" s="23">
        <v>1119</v>
      </c>
      <c r="G46" s="23">
        <v>2366</v>
      </c>
      <c r="H46" s="23">
        <v>12725</v>
      </c>
      <c r="I46" s="23">
        <v>2794</v>
      </c>
      <c r="J46" s="23">
        <v>8741</v>
      </c>
      <c r="K46" s="23">
        <v>4540</v>
      </c>
      <c r="L46" s="23">
        <v>4191</v>
      </c>
      <c r="M46" s="23">
        <v>5</v>
      </c>
      <c r="N46" s="23">
        <v>572</v>
      </c>
      <c r="O46" s="27">
        <f t="shared" si="1"/>
        <v>10278</v>
      </c>
      <c r="P46" s="27">
        <f t="shared" si="0"/>
        <v>27348</v>
      </c>
      <c r="Q46" s="23">
        <v>276655</v>
      </c>
      <c r="R46" s="23">
        <v>464849</v>
      </c>
    </row>
    <row r="47" spans="1:18" ht="15.75" x14ac:dyDescent="0.25">
      <c r="A47" s="204">
        <v>39</v>
      </c>
      <c r="B47" s="22" t="s">
        <v>125</v>
      </c>
      <c r="C47" s="23">
        <v>0</v>
      </c>
      <c r="D47" s="23">
        <v>0</v>
      </c>
      <c r="E47" s="23">
        <v>237</v>
      </c>
      <c r="F47" s="23">
        <v>460</v>
      </c>
      <c r="G47" s="23">
        <v>969</v>
      </c>
      <c r="H47" s="23">
        <v>5598</v>
      </c>
      <c r="I47" s="23">
        <v>381</v>
      </c>
      <c r="J47" s="23">
        <v>883</v>
      </c>
      <c r="K47" s="23">
        <v>1605</v>
      </c>
      <c r="L47" s="23">
        <v>786</v>
      </c>
      <c r="M47" s="23">
        <v>1</v>
      </c>
      <c r="N47" s="23">
        <v>14</v>
      </c>
      <c r="O47" s="27">
        <f t="shared" si="1"/>
        <v>3193</v>
      </c>
      <c r="P47" s="27">
        <f t="shared" si="0"/>
        <v>7741</v>
      </c>
      <c r="Q47" s="23">
        <v>51413</v>
      </c>
      <c r="R47" s="23">
        <v>61711</v>
      </c>
    </row>
    <row r="48" spans="1:18" ht="15.75" x14ac:dyDescent="0.25">
      <c r="A48" s="204">
        <v>40</v>
      </c>
      <c r="B48" s="22" t="s">
        <v>126</v>
      </c>
      <c r="C48" s="23">
        <v>0</v>
      </c>
      <c r="D48" s="23">
        <v>0</v>
      </c>
      <c r="E48" s="23">
        <v>207</v>
      </c>
      <c r="F48" s="23">
        <v>387</v>
      </c>
      <c r="G48" s="23">
        <v>1044</v>
      </c>
      <c r="H48" s="23">
        <v>6459</v>
      </c>
      <c r="I48" s="23">
        <v>338</v>
      </c>
      <c r="J48" s="23">
        <v>1894</v>
      </c>
      <c r="K48" s="23">
        <v>2484</v>
      </c>
      <c r="L48" s="23">
        <v>3012</v>
      </c>
      <c r="M48" s="23">
        <v>2</v>
      </c>
      <c r="N48" s="23">
        <v>1</v>
      </c>
      <c r="O48" s="27">
        <f t="shared" si="1"/>
        <v>4075</v>
      </c>
      <c r="P48" s="27">
        <f t="shared" si="0"/>
        <v>11753</v>
      </c>
      <c r="Q48" s="23">
        <v>186881</v>
      </c>
      <c r="R48" s="23">
        <v>278480</v>
      </c>
    </row>
    <row r="49" spans="1:18" ht="15.75" x14ac:dyDescent="0.25">
      <c r="A49" s="204">
        <v>41</v>
      </c>
      <c r="B49" s="22" t="s">
        <v>127</v>
      </c>
      <c r="C49" s="23">
        <v>0</v>
      </c>
      <c r="D49" s="23">
        <v>0</v>
      </c>
      <c r="E49" s="23">
        <v>892</v>
      </c>
      <c r="F49" s="23">
        <v>3282</v>
      </c>
      <c r="G49" s="23">
        <v>4862</v>
      </c>
      <c r="H49" s="23">
        <v>30409</v>
      </c>
      <c r="I49" s="23">
        <v>1373</v>
      </c>
      <c r="J49" s="23">
        <v>4951</v>
      </c>
      <c r="K49" s="23">
        <v>5697</v>
      </c>
      <c r="L49" s="23">
        <v>5615</v>
      </c>
      <c r="M49" s="23">
        <v>11</v>
      </c>
      <c r="N49" s="23">
        <v>157</v>
      </c>
      <c r="O49" s="27">
        <f t="shared" si="1"/>
        <v>12835</v>
      </c>
      <c r="P49" s="27">
        <f t="shared" si="0"/>
        <v>44414</v>
      </c>
      <c r="Q49" s="23">
        <v>115841</v>
      </c>
      <c r="R49" s="23">
        <v>179778</v>
      </c>
    </row>
    <row r="50" spans="1:18" ht="15.75" x14ac:dyDescent="0.25">
      <c r="A50" s="84" t="s">
        <v>72</v>
      </c>
      <c r="B50" s="85"/>
      <c r="C50" s="27">
        <f t="shared" ref="C50:R50" si="2">SUM(C9:C49)</f>
        <v>64</v>
      </c>
      <c r="D50" s="27">
        <f t="shared" si="2"/>
        <v>8514</v>
      </c>
      <c r="E50" s="27">
        <f t="shared" si="2"/>
        <v>17279</v>
      </c>
      <c r="F50" s="27">
        <f t="shared" si="2"/>
        <v>41108</v>
      </c>
      <c r="G50" s="27">
        <f t="shared" si="2"/>
        <v>125258</v>
      </c>
      <c r="H50" s="27">
        <f t="shared" si="2"/>
        <v>687892</v>
      </c>
      <c r="I50" s="27">
        <f t="shared" si="2"/>
        <v>42743</v>
      </c>
      <c r="J50" s="27">
        <f t="shared" si="2"/>
        <v>187399</v>
      </c>
      <c r="K50" s="27">
        <f t="shared" si="2"/>
        <v>166443</v>
      </c>
      <c r="L50" s="27">
        <f t="shared" si="2"/>
        <v>146391</v>
      </c>
      <c r="M50" s="27">
        <f t="shared" si="2"/>
        <v>171</v>
      </c>
      <c r="N50" s="27">
        <f t="shared" si="2"/>
        <v>11106</v>
      </c>
      <c r="O50" s="27">
        <f t="shared" si="2"/>
        <v>351958</v>
      </c>
      <c r="P50" s="27">
        <f t="shared" si="2"/>
        <v>1082410</v>
      </c>
      <c r="Q50" s="27">
        <f t="shared" si="2"/>
        <v>5601304</v>
      </c>
      <c r="R50" s="27">
        <f t="shared" si="2"/>
        <v>8863727</v>
      </c>
    </row>
  </sheetData>
  <mergeCells count="18">
    <mergeCell ref="A1:R1"/>
    <mergeCell ref="A2:R2"/>
    <mergeCell ref="A3:R3"/>
    <mergeCell ref="A4:R4"/>
    <mergeCell ref="M5:O5"/>
    <mergeCell ref="Q5:R5"/>
    <mergeCell ref="O6:P7"/>
    <mergeCell ref="Q6:R7"/>
    <mergeCell ref="C7:D7"/>
    <mergeCell ref="E7:F7"/>
    <mergeCell ref="G7:H7"/>
    <mergeCell ref="I7:J7"/>
    <mergeCell ref="K7:L7"/>
    <mergeCell ref="M7:N7"/>
    <mergeCell ref="A50:B50"/>
    <mergeCell ref="A6:A8"/>
    <mergeCell ref="B6:B8"/>
    <mergeCell ref="C6:N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EAB3F-A058-411C-9C9F-DE7A9DC2E6F6}">
  <dimension ref="A1:N49"/>
  <sheetViews>
    <sheetView tabSelected="1" workbookViewId="0">
      <selection activeCell="U20" sqref="U20"/>
    </sheetView>
  </sheetViews>
  <sheetFormatPr defaultRowHeight="15" x14ac:dyDescent="0.25"/>
  <cols>
    <col min="2" max="2" width="19.7109375" customWidth="1"/>
    <col min="8" max="8" width="10.28515625" bestFit="1" customWidth="1"/>
    <col min="9" max="9" width="9" bestFit="1" customWidth="1"/>
    <col min="10" max="11" width="10.28515625" bestFit="1" customWidth="1"/>
    <col min="12" max="12" width="11.5703125" bestFit="1" customWidth="1"/>
    <col min="13" max="13" width="10.5703125" customWidth="1"/>
    <col min="14" max="14" width="11.5703125" bestFit="1" customWidth="1"/>
  </cols>
  <sheetData>
    <row r="1" spans="1:14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30"/>
      <c r="M1" s="43"/>
      <c r="N1" s="130"/>
    </row>
    <row r="2" spans="1:14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130"/>
      <c r="M2" s="43"/>
      <c r="N2" s="130"/>
    </row>
    <row r="3" spans="1:14" ht="15.75" x14ac:dyDescent="0.25">
      <c r="A3" s="44" t="s">
        <v>273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131"/>
      <c r="M3" s="44"/>
      <c r="N3" s="131"/>
    </row>
    <row r="4" spans="1:14" x14ac:dyDescent="0.25">
      <c r="A4" s="43" t="s">
        <v>275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130"/>
      <c r="M4" s="43"/>
      <c r="N4" s="130"/>
    </row>
    <row r="5" spans="1:14" ht="15.75" x14ac:dyDescent="0.25">
      <c r="A5" s="250"/>
      <c r="B5" s="255"/>
      <c r="C5" s="251"/>
      <c r="D5" s="252"/>
      <c r="E5" s="251"/>
      <c r="F5" s="252"/>
      <c r="G5" s="251"/>
      <c r="H5" s="252"/>
      <c r="I5" s="75"/>
      <c r="J5" s="256"/>
      <c r="K5" s="253" t="s">
        <v>74</v>
      </c>
      <c r="L5" s="254"/>
      <c r="M5" s="257" t="s">
        <v>268</v>
      </c>
      <c r="N5" s="137"/>
    </row>
    <row r="6" spans="1:14" ht="15" customHeight="1" x14ac:dyDescent="0.25">
      <c r="A6" s="236" t="s">
        <v>4</v>
      </c>
      <c r="B6" s="258" t="s">
        <v>5</v>
      </c>
      <c r="C6" s="100" t="s">
        <v>131</v>
      </c>
      <c r="D6" s="100"/>
      <c r="E6" s="100" t="s">
        <v>170</v>
      </c>
      <c r="F6" s="259"/>
      <c r="G6" s="100" t="s">
        <v>171</v>
      </c>
      <c r="H6" s="133"/>
      <c r="I6" s="100" t="s">
        <v>178</v>
      </c>
      <c r="J6" s="133"/>
      <c r="K6" s="100" t="s">
        <v>173</v>
      </c>
      <c r="L6" s="133"/>
      <c r="M6" s="100" t="s">
        <v>179</v>
      </c>
      <c r="N6" s="133"/>
    </row>
    <row r="7" spans="1:14" ht="15.75" x14ac:dyDescent="0.25">
      <c r="A7" s="239"/>
      <c r="B7" s="258"/>
      <c r="C7" s="248" t="s">
        <v>138</v>
      </c>
      <c r="D7" s="249" t="s">
        <v>139</v>
      </c>
      <c r="E7" s="248" t="s">
        <v>138</v>
      </c>
      <c r="F7" s="249" t="s">
        <v>139</v>
      </c>
      <c r="G7" s="248" t="s">
        <v>138</v>
      </c>
      <c r="H7" s="249" t="s">
        <v>139</v>
      </c>
      <c r="I7" s="248" t="s">
        <v>138</v>
      </c>
      <c r="J7" s="249" t="s">
        <v>139</v>
      </c>
      <c r="K7" s="248" t="s">
        <v>138</v>
      </c>
      <c r="L7" s="249" t="s">
        <v>139</v>
      </c>
      <c r="M7" s="248" t="s">
        <v>138</v>
      </c>
      <c r="N7" s="249" t="s">
        <v>139</v>
      </c>
    </row>
    <row r="8" spans="1:14" x14ac:dyDescent="0.25">
      <c r="A8" s="204">
        <v>1</v>
      </c>
      <c r="B8" s="22" t="s">
        <v>87</v>
      </c>
      <c r="C8" s="23">
        <v>704</v>
      </c>
      <c r="D8" s="23">
        <v>8793</v>
      </c>
      <c r="E8" s="23">
        <v>109</v>
      </c>
      <c r="F8" s="23">
        <v>1258</v>
      </c>
      <c r="G8" s="23">
        <v>3763</v>
      </c>
      <c r="H8" s="23">
        <v>75034</v>
      </c>
      <c r="I8" s="23">
        <v>15294</v>
      </c>
      <c r="J8" s="23">
        <v>64926</v>
      </c>
      <c r="K8" s="23">
        <v>76804</v>
      </c>
      <c r="L8" s="23">
        <v>408638</v>
      </c>
      <c r="M8" s="23">
        <f>+C8+E8+G8+I8+K8</f>
        <v>96674</v>
      </c>
      <c r="N8" s="23">
        <f>+D8+F8+H8+J8+L8</f>
        <v>558649</v>
      </c>
    </row>
    <row r="9" spans="1:14" x14ac:dyDescent="0.25">
      <c r="A9" s="204">
        <v>2</v>
      </c>
      <c r="B9" s="22" t="s">
        <v>88</v>
      </c>
      <c r="C9" s="23">
        <v>265</v>
      </c>
      <c r="D9" s="23">
        <v>1183</v>
      </c>
      <c r="E9" s="23">
        <v>69</v>
      </c>
      <c r="F9" s="23">
        <v>1029</v>
      </c>
      <c r="G9" s="23">
        <v>2183</v>
      </c>
      <c r="H9" s="23">
        <v>50665</v>
      </c>
      <c r="I9" s="23">
        <v>9817</v>
      </c>
      <c r="J9" s="23">
        <v>53443</v>
      </c>
      <c r="K9" s="23">
        <v>52673</v>
      </c>
      <c r="L9" s="23">
        <v>194976</v>
      </c>
      <c r="M9" s="23">
        <f t="shared" ref="M9:N48" si="0">+C9+E9+G9+I9+K9</f>
        <v>65007</v>
      </c>
      <c r="N9" s="23">
        <f t="shared" si="0"/>
        <v>301296</v>
      </c>
    </row>
    <row r="10" spans="1:14" x14ac:dyDescent="0.25">
      <c r="A10" s="204">
        <v>3</v>
      </c>
      <c r="B10" s="22" t="s">
        <v>89</v>
      </c>
      <c r="C10" s="23">
        <v>48</v>
      </c>
      <c r="D10" s="23">
        <v>64</v>
      </c>
      <c r="E10" s="23">
        <v>8</v>
      </c>
      <c r="F10" s="23">
        <v>98</v>
      </c>
      <c r="G10" s="23">
        <v>497</v>
      </c>
      <c r="H10" s="23">
        <v>10895</v>
      </c>
      <c r="I10" s="23">
        <v>2017</v>
      </c>
      <c r="J10" s="23">
        <v>7697</v>
      </c>
      <c r="K10" s="23">
        <v>16418</v>
      </c>
      <c r="L10" s="23">
        <v>75394</v>
      </c>
      <c r="M10" s="23">
        <f t="shared" si="0"/>
        <v>18988</v>
      </c>
      <c r="N10" s="23">
        <f t="shared" si="0"/>
        <v>94148</v>
      </c>
    </row>
    <row r="11" spans="1:14" x14ac:dyDescent="0.25">
      <c r="A11" s="204">
        <v>4</v>
      </c>
      <c r="B11" s="22" t="s">
        <v>90</v>
      </c>
      <c r="C11" s="23">
        <v>69</v>
      </c>
      <c r="D11" s="23">
        <v>2378</v>
      </c>
      <c r="E11" s="23">
        <v>30</v>
      </c>
      <c r="F11" s="23">
        <v>485</v>
      </c>
      <c r="G11" s="23">
        <v>1101</v>
      </c>
      <c r="H11" s="23">
        <v>12607</v>
      </c>
      <c r="I11" s="23">
        <v>4471</v>
      </c>
      <c r="J11" s="23">
        <v>27220</v>
      </c>
      <c r="K11" s="23">
        <v>22035</v>
      </c>
      <c r="L11" s="23">
        <v>132201</v>
      </c>
      <c r="M11" s="23">
        <f t="shared" si="0"/>
        <v>27706</v>
      </c>
      <c r="N11" s="23">
        <f t="shared" si="0"/>
        <v>174891</v>
      </c>
    </row>
    <row r="12" spans="1:14" x14ac:dyDescent="0.25">
      <c r="A12" s="204">
        <v>5</v>
      </c>
      <c r="B12" s="22" t="s">
        <v>91</v>
      </c>
      <c r="C12" s="23">
        <v>100</v>
      </c>
      <c r="D12" s="23">
        <v>472</v>
      </c>
      <c r="E12" s="23">
        <v>15</v>
      </c>
      <c r="F12" s="23">
        <v>181</v>
      </c>
      <c r="G12" s="23">
        <v>524</v>
      </c>
      <c r="H12" s="23">
        <v>6650</v>
      </c>
      <c r="I12" s="23">
        <v>4945</v>
      </c>
      <c r="J12" s="23">
        <v>16883</v>
      </c>
      <c r="K12" s="23">
        <v>18776</v>
      </c>
      <c r="L12" s="23">
        <v>54257</v>
      </c>
      <c r="M12" s="23">
        <f t="shared" si="0"/>
        <v>24360</v>
      </c>
      <c r="N12" s="23">
        <f t="shared" si="0"/>
        <v>78443</v>
      </c>
    </row>
    <row r="13" spans="1:14" x14ac:dyDescent="0.25">
      <c r="A13" s="204">
        <v>6</v>
      </c>
      <c r="B13" s="22" t="s">
        <v>92</v>
      </c>
      <c r="C13" s="23">
        <v>142</v>
      </c>
      <c r="D13" s="23">
        <v>437</v>
      </c>
      <c r="E13" s="23">
        <v>15</v>
      </c>
      <c r="F13" s="23">
        <v>153</v>
      </c>
      <c r="G13" s="23">
        <v>518</v>
      </c>
      <c r="H13" s="23">
        <v>8223</v>
      </c>
      <c r="I13" s="23">
        <v>5101</v>
      </c>
      <c r="J13" s="23">
        <v>27936</v>
      </c>
      <c r="K13" s="23">
        <v>27174</v>
      </c>
      <c r="L13" s="23">
        <v>160990</v>
      </c>
      <c r="M13" s="23">
        <f t="shared" si="0"/>
        <v>32950</v>
      </c>
      <c r="N13" s="23">
        <f t="shared" si="0"/>
        <v>197739</v>
      </c>
    </row>
    <row r="14" spans="1:14" x14ac:dyDescent="0.25">
      <c r="A14" s="204">
        <v>7</v>
      </c>
      <c r="B14" s="22" t="s">
        <v>93</v>
      </c>
      <c r="C14" s="23">
        <v>111</v>
      </c>
      <c r="D14" s="23">
        <v>1684</v>
      </c>
      <c r="E14" s="23">
        <v>124</v>
      </c>
      <c r="F14" s="23">
        <v>267</v>
      </c>
      <c r="G14" s="23">
        <v>935</v>
      </c>
      <c r="H14" s="23">
        <v>16241</v>
      </c>
      <c r="I14" s="23">
        <v>5460</v>
      </c>
      <c r="J14" s="23">
        <v>19781</v>
      </c>
      <c r="K14" s="23">
        <v>35727</v>
      </c>
      <c r="L14" s="23">
        <v>119711</v>
      </c>
      <c r="M14" s="23">
        <f t="shared" si="0"/>
        <v>42357</v>
      </c>
      <c r="N14" s="23">
        <f t="shared" si="0"/>
        <v>157684</v>
      </c>
    </row>
    <row r="15" spans="1:14" x14ac:dyDescent="0.25">
      <c r="A15" s="204">
        <v>8</v>
      </c>
      <c r="B15" s="22" t="s">
        <v>94</v>
      </c>
      <c r="C15" s="23">
        <v>211</v>
      </c>
      <c r="D15" s="23">
        <v>1309</v>
      </c>
      <c r="E15" s="23">
        <v>60</v>
      </c>
      <c r="F15" s="23">
        <v>857</v>
      </c>
      <c r="G15" s="23">
        <v>1006</v>
      </c>
      <c r="H15" s="23">
        <v>20316</v>
      </c>
      <c r="I15" s="23">
        <v>5804</v>
      </c>
      <c r="J15" s="23">
        <v>34815</v>
      </c>
      <c r="K15" s="23">
        <v>23320</v>
      </c>
      <c r="L15" s="23">
        <v>108404</v>
      </c>
      <c r="M15" s="23">
        <f t="shared" si="0"/>
        <v>30401</v>
      </c>
      <c r="N15" s="23">
        <f t="shared" si="0"/>
        <v>165701</v>
      </c>
    </row>
    <row r="16" spans="1:14" x14ac:dyDescent="0.25">
      <c r="A16" s="204">
        <v>9</v>
      </c>
      <c r="B16" s="22" t="s">
        <v>95</v>
      </c>
      <c r="C16" s="23">
        <v>380</v>
      </c>
      <c r="D16" s="23">
        <v>13053</v>
      </c>
      <c r="E16" s="23">
        <v>72</v>
      </c>
      <c r="F16" s="23">
        <v>1213</v>
      </c>
      <c r="G16" s="23">
        <v>4145</v>
      </c>
      <c r="H16" s="23">
        <v>70802</v>
      </c>
      <c r="I16" s="23">
        <v>10109</v>
      </c>
      <c r="J16" s="23">
        <v>44342</v>
      </c>
      <c r="K16" s="23">
        <v>62442</v>
      </c>
      <c r="L16" s="23">
        <v>1097787</v>
      </c>
      <c r="M16" s="23">
        <f t="shared" si="0"/>
        <v>77148</v>
      </c>
      <c r="N16" s="23">
        <f t="shared" si="0"/>
        <v>1227197</v>
      </c>
    </row>
    <row r="17" spans="1:14" x14ac:dyDescent="0.25">
      <c r="A17" s="204">
        <v>10</v>
      </c>
      <c r="B17" s="22" t="s">
        <v>96</v>
      </c>
      <c r="C17" s="23">
        <v>364</v>
      </c>
      <c r="D17" s="23">
        <v>3264</v>
      </c>
      <c r="E17" s="23">
        <v>69</v>
      </c>
      <c r="F17" s="23">
        <v>893</v>
      </c>
      <c r="G17" s="23">
        <v>3277</v>
      </c>
      <c r="H17" s="23">
        <v>59316</v>
      </c>
      <c r="I17" s="23">
        <v>8924</v>
      </c>
      <c r="J17" s="23">
        <v>44677</v>
      </c>
      <c r="K17" s="23">
        <v>63935</v>
      </c>
      <c r="L17" s="23">
        <v>346807</v>
      </c>
      <c r="M17" s="23">
        <f t="shared" si="0"/>
        <v>76569</v>
      </c>
      <c r="N17" s="23">
        <f t="shared" si="0"/>
        <v>454957</v>
      </c>
    </row>
    <row r="18" spans="1:14" x14ac:dyDescent="0.25">
      <c r="A18" s="204">
        <v>11</v>
      </c>
      <c r="B18" s="22" t="s">
        <v>97</v>
      </c>
      <c r="C18" s="23">
        <v>149</v>
      </c>
      <c r="D18" s="23">
        <v>1175</v>
      </c>
      <c r="E18" s="23">
        <v>10</v>
      </c>
      <c r="F18" s="23">
        <v>89</v>
      </c>
      <c r="G18" s="23">
        <v>533</v>
      </c>
      <c r="H18" s="23">
        <v>6654</v>
      </c>
      <c r="I18" s="23">
        <v>3700</v>
      </c>
      <c r="J18" s="23">
        <v>14522</v>
      </c>
      <c r="K18" s="23">
        <v>18139</v>
      </c>
      <c r="L18" s="23">
        <v>54810</v>
      </c>
      <c r="M18" s="23">
        <f t="shared" si="0"/>
        <v>22531</v>
      </c>
      <c r="N18" s="23">
        <f t="shared" si="0"/>
        <v>77250</v>
      </c>
    </row>
    <row r="19" spans="1:14" x14ac:dyDescent="0.25">
      <c r="A19" s="204">
        <v>12</v>
      </c>
      <c r="B19" s="22" t="s">
        <v>98</v>
      </c>
      <c r="C19" s="23">
        <v>326</v>
      </c>
      <c r="D19" s="23">
        <v>5148</v>
      </c>
      <c r="E19" s="23">
        <v>30</v>
      </c>
      <c r="F19" s="23">
        <v>284</v>
      </c>
      <c r="G19" s="23">
        <v>1546</v>
      </c>
      <c r="H19" s="23">
        <v>20476</v>
      </c>
      <c r="I19" s="23">
        <v>7184</v>
      </c>
      <c r="J19" s="23">
        <v>30149</v>
      </c>
      <c r="K19" s="23">
        <v>35526</v>
      </c>
      <c r="L19" s="23">
        <v>133345</v>
      </c>
      <c r="M19" s="23">
        <f t="shared" si="0"/>
        <v>44612</v>
      </c>
      <c r="N19" s="23">
        <f t="shared" si="0"/>
        <v>189402</v>
      </c>
    </row>
    <row r="20" spans="1:14" x14ac:dyDescent="0.25">
      <c r="A20" s="204">
        <v>13</v>
      </c>
      <c r="B20" s="22" t="s">
        <v>99</v>
      </c>
      <c r="C20" s="23">
        <v>284</v>
      </c>
      <c r="D20" s="23">
        <v>2621</v>
      </c>
      <c r="E20" s="23">
        <v>43</v>
      </c>
      <c r="F20" s="23">
        <v>602</v>
      </c>
      <c r="G20" s="23">
        <v>851</v>
      </c>
      <c r="H20" s="23">
        <v>12938</v>
      </c>
      <c r="I20" s="23">
        <v>8094</v>
      </c>
      <c r="J20" s="23">
        <v>38068</v>
      </c>
      <c r="K20" s="23">
        <v>34085</v>
      </c>
      <c r="L20" s="23">
        <v>113744</v>
      </c>
      <c r="M20" s="23">
        <f t="shared" si="0"/>
        <v>43357</v>
      </c>
      <c r="N20" s="23">
        <f t="shared" si="0"/>
        <v>167973</v>
      </c>
    </row>
    <row r="21" spans="1:14" x14ac:dyDescent="0.25">
      <c r="A21" s="204">
        <v>14</v>
      </c>
      <c r="B21" s="22" t="s">
        <v>100</v>
      </c>
      <c r="C21" s="23">
        <v>235</v>
      </c>
      <c r="D21" s="23">
        <v>1283</v>
      </c>
      <c r="E21" s="23">
        <v>24</v>
      </c>
      <c r="F21" s="23">
        <v>215</v>
      </c>
      <c r="G21" s="23">
        <v>927</v>
      </c>
      <c r="H21" s="23">
        <v>14413</v>
      </c>
      <c r="I21" s="23">
        <v>5364</v>
      </c>
      <c r="J21" s="23">
        <v>33709</v>
      </c>
      <c r="K21" s="23">
        <v>25454</v>
      </c>
      <c r="L21" s="23">
        <v>112203</v>
      </c>
      <c r="M21" s="23">
        <f t="shared" si="0"/>
        <v>32004</v>
      </c>
      <c r="N21" s="23">
        <f t="shared" si="0"/>
        <v>161823</v>
      </c>
    </row>
    <row r="22" spans="1:14" x14ac:dyDescent="0.25">
      <c r="A22" s="204">
        <v>15</v>
      </c>
      <c r="B22" s="22" t="s">
        <v>101</v>
      </c>
      <c r="C22" s="23">
        <v>26</v>
      </c>
      <c r="D22" s="23">
        <v>45</v>
      </c>
      <c r="E22" s="23">
        <v>9</v>
      </c>
      <c r="F22" s="23">
        <v>85</v>
      </c>
      <c r="G22" s="23">
        <v>107</v>
      </c>
      <c r="H22" s="23">
        <v>1829</v>
      </c>
      <c r="I22" s="23">
        <v>1654</v>
      </c>
      <c r="J22" s="23">
        <v>6137</v>
      </c>
      <c r="K22" s="23">
        <v>5253</v>
      </c>
      <c r="L22" s="23">
        <v>21631</v>
      </c>
      <c r="M22" s="23">
        <f t="shared" si="0"/>
        <v>7049</v>
      </c>
      <c r="N22" s="23">
        <f t="shared" si="0"/>
        <v>29727</v>
      </c>
    </row>
    <row r="23" spans="1:14" x14ac:dyDescent="0.25">
      <c r="A23" s="204">
        <v>16</v>
      </c>
      <c r="B23" s="22" t="s">
        <v>102</v>
      </c>
      <c r="C23" s="23">
        <v>59</v>
      </c>
      <c r="D23" s="23">
        <v>1338</v>
      </c>
      <c r="E23" s="23">
        <v>14</v>
      </c>
      <c r="F23" s="23">
        <v>169</v>
      </c>
      <c r="G23" s="23">
        <v>197</v>
      </c>
      <c r="H23" s="23">
        <v>3070</v>
      </c>
      <c r="I23" s="23">
        <v>2447</v>
      </c>
      <c r="J23" s="23">
        <v>15527</v>
      </c>
      <c r="K23" s="23">
        <v>9547</v>
      </c>
      <c r="L23" s="23">
        <v>39698</v>
      </c>
      <c r="M23" s="23">
        <f t="shared" si="0"/>
        <v>12264</v>
      </c>
      <c r="N23" s="23">
        <f t="shared" si="0"/>
        <v>59802</v>
      </c>
    </row>
    <row r="24" spans="1:14" x14ac:dyDescent="0.25">
      <c r="A24" s="204">
        <v>17</v>
      </c>
      <c r="B24" s="22" t="s">
        <v>103</v>
      </c>
      <c r="C24" s="23">
        <v>271</v>
      </c>
      <c r="D24" s="23">
        <v>2785</v>
      </c>
      <c r="E24" s="23">
        <v>14</v>
      </c>
      <c r="F24" s="23">
        <v>153</v>
      </c>
      <c r="G24" s="23">
        <v>408</v>
      </c>
      <c r="H24" s="23">
        <v>6807</v>
      </c>
      <c r="I24" s="23">
        <v>5886</v>
      </c>
      <c r="J24" s="23">
        <v>27085</v>
      </c>
      <c r="K24" s="23">
        <v>31090</v>
      </c>
      <c r="L24" s="23">
        <v>87015</v>
      </c>
      <c r="M24" s="23">
        <f t="shared" si="0"/>
        <v>37669</v>
      </c>
      <c r="N24" s="23">
        <f t="shared" si="0"/>
        <v>123845</v>
      </c>
    </row>
    <row r="25" spans="1:14" x14ac:dyDescent="0.25">
      <c r="A25" s="204">
        <v>18</v>
      </c>
      <c r="B25" s="22" t="s">
        <v>104</v>
      </c>
      <c r="C25" s="23">
        <v>37</v>
      </c>
      <c r="D25" s="23">
        <v>337</v>
      </c>
      <c r="E25" s="23">
        <v>13</v>
      </c>
      <c r="F25" s="23">
        <v>160</v>
      </c>
      <c r="G25" s="23">
        <v>778</v>
      </c>
      <c r="H25" s="23">
        <v>9464</v>
      </c>
      <c r="I25" s="23">
        <v>4367</v>
      </c>
      <c r="J25" s="23">
        <v>23863</v>
      </c>
      <c r="K25" s="23">
        <v>14906</v>
      </c>
      <c r="L25" s="23">
        <v>63525</v>
      </c>
      <c r="M25" s="23">
        <f t="shared" si="0"/>
        <v>20101</v>
      </c>
      <c r="N25" s="23">
        <f t="shared" si="0"/>
        <v>97349</v>
      </c>
    </row>
    <row r="26" spans="1:14" x14ac:dyDescent="0.25">
      <c r="A26" s="204">
        <v>19</v>
      </c>
      <c r="B26" s="22" t="s">
        <v>105</v>
      </c>
      <c r="C26" s="23">
        <v>1611</v>
      </c>
      <c r="D26" s="23">
        <v>17090</v>
      </c>
      <c r="E26" s="23">
        <v>122</v>
      </c>
      <c r="F26" s="23">
        <v>1753</v>
      </c>
      <c r="G26" s="23">
        <v>2897</v>
      </c>
      <c r="H26" s="23">
        <v>45570</v>
      </c>
      <c r="I26" s="23">
        <v>9865</v>
      </c>
      <c r="J26" s="23">
        <v>44069</v>
      </c>
      <c r="K26" s="23">
        <v>60488</v>
      </c>
      <c r="L26" s="23">
        <v>297208</v>
      </c>
      <c r="M26" s="23">
        <f t="shared" si="0"/>
        <v>74983</v>
      </c>
      <c r="N26" s="23">
        <f t="shared" si="0"/>
        <v>405690</v>
      </c>
    </row>
    <row r="27" spans="1:14" x14ac:dyDescent="0.25">
      <c r="A27" s="204">
        <v>20</v>
      </c>
      <c r="B27" s="22" t="s">
        <v>106</v>
      </c>
      <c r="C27" s="23">
        <v>1285</v>
      </c>
      <c r="D27" s="23">
        <v>12490</v>
      </c>
      <c r="E27" s="23">
        <v>62</v>
      </c>
      <c r="F27" s="23">
        <v>850</v>
      </c>
      <c r="G27" s="23">
        <v>1737</v>
      </c>
      <c r="H27" s="23">
        <v>23371</v>
      </c>
      <c r="I27" s="23">
        <v>6073</v>
      </c>
      <c r="J27" s="23">
        <v>27693</v>
      </c>
      <c r="K27" s="23">
        <v>36199</v>
      </c>
      <c r="L27" s="23">
        <v>141180</v>
      </c>
      <c r="M27" s="23">
        <f t="shared" si="0"/>
        <v>45356</v>
      </c>
      <c r="N27" s="23">
        <f t="shared" si="0"/>
        <v>205584</v>
      </c>
    </row>
    <row r="28" spans="1:14" x14ac:dyDescent="0.25">
      <c r="A28" s="204">
        <v>21</v>
      </c>
      <c r="B28" s="22" t="s">
        <v>107</v>
      </c>
      <c r="C28" s="23">
        <v>2379</v>
      </c>
      <c r="D28" s="23">
        <v>649508</v>
      </c>
      <c r="E28" s="23">
        <v>1099</v>
      </c>
      <c r="F28" s="23">
        <v>17775</v>
      </c>
      <c r="G28" s="23">
        <v>26549</v>
      </c>
      <c r="H28" s="23">
        <v>764181</v>
      </c>
      <c r="I28" s="23">
        <v>78893</v>
      </c>
      <c r="J28" s="23">
        <v>369161</v>
      </c>
      <c r="K28" s="23">
        <v>535304</v>
      </c>
      <c r="L28" s="23">
        <v>5581344</v>
      </c>
      <c r="M28" s="23">
        <f t="shared" si="0"/>
        <v>644224</v>
      </c>
      <c r="N28" s="23">
        <f t="shared" si="0"/>
        <v>7381969</v>
      </c>
    </row>
    <row r="29" spans="1:14" x14ac:dyDescent="0.25">
      <c r="A29" s="204">
        <v>22</v>
      </c>
      <c r="B29" s="22" t="s">
        <v>108</v>
      </c>
      <c r="C29" s="23">
        <v>36</v>
      </c>
      <c r="D29" s="23">
        <v>823</v>
      </c>
      <c r="E29" s="23">
        <v>7</v>
      </c>
      <c r="F29" s="23">
        <v>89</v>
      </c>
      <c r="G29" s="23">
        <v>431</v>
      </c>
      <c r="H29" s="23">
        <v>7036</v>
      </c>
      <c r="I29" s="23">
        <v>3810</v>
      </c>
      <c r="J29" s="23">
        <v>13124</v>
      </c>
      <c r="K29" s="23">
        <v>18354</v>
      </c>
      <c r="L29" s="23">
        <v>77955</v>
      </c>
      <c r="M29" s="23">
        <f t="shared" si="0"/>
        <v>22638</v>
      </c>
      <c r="N29" s="23">
        <f t="shared" si="0"/>
        <v>99027</v>
      </c>
    </row>
    <row r="30" spans="1:14" x14ac:dyDescent="0.25">
      <c r="A30" s="204">
        <v>23</v>
      </c>
      <c r="B30" s="22" t="s">
        <v>109</v>
      </c>
      <c r="C30" s="23">
        <v>96</v>
      </c>
      <c r="D30" s="23">
        <v>516</v>
      </c>
      <c r="E30" s="23">
        <v>9</v>
      </c>
      <c r="F30" s="23">
        <v>159</v>
      </c>
      <c r="G30" s="23">
        <v>709</v>
      </c>
      <c r="H30" s="23">
        <v>10102</v>
      </c>
      <c r="I30" s="23">
        <v>3512</v>
      </c>
      <c r="J30" s="23">
        <v>16376</v>
      </c>
      <c r="K30" s="23">
        <v>20574</v>
      </c>
      <c r="L30" s="23">
        <v>71136</v>
      </c>
      <c r="M30" s="23">
        <f t="shared" si="0"/>
        <v>24900</v>
      </c>
      <c r="N30" s="23">
        <f t="shared" si="0"/>
        <v>98289</v>
      </c>
    </row>
    <row r="31" spans="1:14" x14ac:dyDescent="0.25">
      <c r="A31" s="204">
        <v>24</v>
      </c>
      <c r="B31" s="22" t="s">
        <v>110</v>
      </c>
      <c r="C31" s="23">
        <v>217</v>
      </c>
      <c r="D31" s="23">
        <v>1195</v>
      </c>
      <c r="E31" s="23">
        <v>16</v>
      </c>
      <c r="F31" s="23">
        <v>182</v>
      </c>
      <c r="G31" s="23">
        <v>460</v>
      </c>
      <c r="H31" s="23">
        <v>5420</v>
      </c>
      <c r="I31" s="23">
        <v>4615</v>
      </c>
      <c r="J31" s="23">
        <v>20215</v>
      </c>
      <c r="K31" s="23">
        <v>21178</v>
      </c>
      <c r="L31" s="23">
        <v>78921</v>
      </c>
      <c r="M31" s="23">
        <f t="shared" si="0"/>
        <v>26486</v>
      </c>
      <c r="N31" s="23">
        <f t="shared" si="0"/>
        <v>105933</v>
      </c>
    </row>
    <row r="32" spans="1:14" x14ac:dyDescent="0.25">
      <c r="A32" s="204">
        <v>25</v>
      </c>
      <c r="B32" s="22" t="s">
        <v>111</v>
      </c>
      <c r="C32" s="23">
        <v>159</v>
      </c>
      <c r="D32" s="23">
        <v>5005</v>
      </c>
      <c r="E32" s="23">
        <v>471</v>
      </c>
      <c r="F32" s="23">
        <v>2533</v>
      </c>
      <c r="G32" s="23">
        <v>872</v>
      </c>
      <c r="H32" s="23">
        <v>16357</v>
      </c>
      <c r="I32" s="23">
        <v>18783</v>
      </c>
      <c r="J32" s="23">
        <v>77435</v>
      </c>
      <c r="K32" s="23">
        <v>72935</v>
      </c>
      <c r="L32" s="23">
        <v>212068</v>
      </c>
      <c r="M32" s="23">
        <f t="shared" si="0"/>
        <v>93220</v>
      </c>
      <c r="N32" s="23">
        <f t="shared" si="0"/>
        <v>313398</v>
      </c>
    </row>
    <row r="33" spans="1:14" x14ac:dyDescent="0.25">
      <c r="A33" s="204">
        <v>26</v>
      </c>
      <c r="B33" s="22" t="s">
        <v>112</v>
      </c>
      <c r="C33" s="23">
        <v>366</v>
      </c>
      <c r="D33" s="23">
        <v>5361</v>
      </c>
      <c r="E33" s="23">
        <v>243</v>
      </c>
      <c r="F33" s="23">
        <v>3163</v>
      </c>
      <c r="G33" s="23">
        <v>7393</v>
      </c>
      <c r="H33" s="23">
        <v>164142</v>
      </c>
      <c r="I33" s="23">
        <v>20804</v>
      </c>
      <c r="J33" s="23">
        <v>101382</v>
      </c>
      <c r="K33" s="23">
        <v>150462</v>
      </c>
      <c r="L33" s="23">
        <v>879496</v>
      </c>
      <c r="M33" s="23">
        <f t="shared" si="0"/>
        <v>179268</v>
      </c>
      <c r="N33" s="23">
        <f t="shared" si="0"/>
        <v>1153544</v>
      </c>
    </row>
    <row r="34" spans="1:14" x14ac:dyDescent="0.25">
      <c r="A34" s="204">
        <v>27</v>
      </c>
      <c r="B34" s="22" t="s">
        <v>113</v>
      </c>
      <c r="C34" s="23">
        <v>85</v>
      </c>
      <c r="D34" s="23">
        <v>801</v>
      </c>
      <c r="E34" s="23">
        <v>31</v>
      </c>
      <c r="F34" s="23">
        <v>331</v>
      </c>
      <c r="G34" s="23">
        <v>359</v>
      </c>
      <c r="H34" s="23">
        <v>5819</v>
      </c>
      <c r="I34" s="23">
        <v>3978</v>
      </c>
      <c r="J34" s="23">
        <v>23694</v>
      </c>
      <c r="K34" s="23">
        <v>14276</v>
      </c>
      <c r="L34" s="23">
        <v>54807</v>
      </c>
      <c r="M34" s="23">
        <f t="shared" si="0"/>
        <v>18729</v>
      </c>
      <c r="N34" s="23">
        <f t="shared" si="0"/>
        <v>85452</v>
      </c>
    </row>
    <row r="35" spans="1:14" x14ac:dyDescent="0.25">
      <c r="A35" s="204">
        <v>28</v>
      </c>
      <c r="B35" s="22" t="s">
        <v>114</v>
      </c>
      <c r="C35" s="23">
        <v>147</v>
      </c>
      <c r="D35" s="23">
        <v>962</v>
      </c>
      <c r="E35" s="23">
        <v>102</v>
      </c>
      <c r="F35" s="23">
        <v>282</v>
      </c>
      <c r="G35" s="23">
        <v>1495</v>
      </c>
      <c r="H35" s="23">
        <v>35980</v>
      </c>
      <c r="I35" s="23">
        <v>6252</v>
      </c>
      <c r="J35" s="23">
        <v>30566</v>
      </c>
      <c r="K35" s="23">
        <v>34197</v>
      </c>
      <c r="L35" s="23">
        <v>225620</v>
      </c>
      <c r="M35" s="23">
        <f t="shared" si="0"/>
        <v>42193</v>
      </c>
      <c r="N35" s="23">
        <f t="shared" si="0"/>
        <v>293410</v>
      </c>
    </row>
    <row r="36" spans="1:14" x14ac:dyDescent="0.25">
      <c r="A36" s="204">
        <v>29</v>
      </c>
      <c r="B36" s="22" t="s">
        <v>115</v>
      </c>
      <c r="C36" s="23">
        <v>256</v>
      </c>
      <c r="D36" s="23">
        <v>4794</v>
      </c>
      <c r="E36" s="23">
        <v>135</v>
      </c>
      <c r="F36" s="23">
        <v>1661</v>
      </c>
      <c r="G36" s="23">
        <v>4144</v>
      </c>
      <c r="H36" s="23">
        <v>87197</v>
      </c>
      <c r="I36" s="23">
        <v>14181</v>
      </c>
      <c r="J36" s="23">
        <v>73487</v>
      </c>
      <c r="K36" s="23">
        <v>90881</v>
      </c>
      <c r="L36" s="23">
        <v>532413</v>
      </c>
      <c r="M36" s="23">
        <f t="shared" si="0"/>
        <v>109597</v>
      </c>
      <c r="N36" s="23">
        <f t="shared" si="0"/>
        <v>699552</v>
      </c>
    </row>
    <row r="37" spans="1:14" x14ac:dyDescent="0.25">
      <c r="A37" s="204">
        <v>30</v>
      </c>
      <c r="B37" s="22" t="s">
        <v>116</v>
      </c>
      <c r="C37" s="23">
        <v>410</v>
      </c>
      <c r="D37" s="23">
        <v>2269</v>
      </c>
      <c r="E37" s="23">
        <v>116</v>
      </c>
      <c r="F37" s="23">
        <v>240</v>
      </c>
      <c r="G37" s="23">
        <v>785</v>
      </c>
      <c r="H37" s="23">
        <v>13782</v>
      </c>
      <c r="I37" s="23">
        <v>3995</v>
      </c>
      <c r="J37" s="23">
        <v>18951</v>
      </c>
      <c r="K37" s="23">
        <v>28852</v>
      </c>
      <c r="L37" s="23">
        <v>104736</v>
      </c>
      <c r="M37" s="23">
        <f t="shared" si="0"/>
        <v>34158</v>
      </c>
      <c r="N37" s="23">
        <f t="shared" si="0"/>
        <v>139978</v>
      </c>
    </row>
    <row r="38" spans="1:14" x14ac:dyDescent="0.25">
      <c r="A38" s="204">
        <v>31</v>
      </c>
      <c r="B38" s="22" t="s">
        <v>117</v>
      </c>
      <c r="C38" s="23">
        <v>255</v>
      </c>
      <c r="D38" s="23">
        <v>1535</v>
      </c>
      <c r="E38" s="23">
        <v>8</v>
      </c>
      <c r="F38" s="23">
        <v>169</v>
      </c>
      <c r="G38" s="23">
        <v>629</v>
      </c>
      <c r="H38" s="23">
        <v>8325</v>
      </c>
      <c r="I38" s="23">
        <v>5336</v>
      </c>
      <c r="J38" s="23">
        <v>29181</v>
      </c>
      <c r="K38" s="23">
        <v>29432</v>
      </c>
      <c r="L38" s="23">
        <v>109699</v>
      </c>
      <c r="M38" s="23">
        <f t="shared" si="0"/>
        <v>35660</v>
      </c>
      <c r="N38" s="23">
        <f t="shared" si="0"/>
        <v>148909</v>
      </c>
    </row>
    <row r="39" spans="1:14" x14ac:dyDescent="0.25">
      <c r="A39" s="204">
        <v>32</v>
      </c>
      <c r="B39" s="22" t="s">
        <v>118</v>
      </c>
      <c r="C39" s="23">
        <v>101</v>
      </c>
      <c r="D39" s="23">
        <v>670</v>
      </c>
      <c r="E39" s="23">
        <v>19</v>
      </c>
      <c r="F39" s="23">
        <v>236</v>
      </c>
      <c r="G39" s="23">
        <v>1355</v>
      </c>
      <c r="H39" s="23">
        <v>20289</v>
      </c>
      <c r="I39" s="23">
        <v>6110</v>
      </c>
      <c r="J39" s="23">
        <v>26809</v>
      </c>
      <c r="K39" s="23">
        <v>48755</v>
      </c>
      <c r="L39" s="23">
        <v>162164</v>
      </c>
      <c r="M39" s="23">
        <f t="shared" si="0"/>
        <v>56340</v>
      </c>
      <c r="N39" s="23">
        <f t="shared" si="0"/>
        <v>210168</v>
      </c>
    </row>
    <row r="40" spans="1:14" x14ac:dyDescent="0.25">
      <c r="A40" s="204">
        <v>33</v>
      </c>
      <c r="B40" s="22" t="s">
        <v>119</v>
      </c>
      <c r="C40" s="23">
        <v>53</v>
      </c>
      <c r="D40" s="23">
        <v>174</v>
      </c>
      <c r="E40" s="23">
        <v>535</v>
      </c>
      <c r="F40" s="23">
        <v>82</v>
      </c>
      <c r="G40" s="23">
        <v>133</v>
      </c>
      <c r="H40" s="23">
        <v>2100</v>
      </c>
      <c r="I40" s="23">
        <v>1493</v>
      </c>
      <c r="J40" s="23">
        <v>9283</v>
      </c>
      <c r="K40" s="23">
        <v>7058</v>
      </c>
      <c r="L40" s="23">
        <v>33272</v>
      </c>
      <c r="M40" s="23">
        <f t="shared" si="0"/>
        <v>9272</v>
      </c>
      <c r="N40" s="23">
        <f t="shared" si="0"/>
        <v>44911</v>
      </c>
    </row>
    <row r="41" spans="1:14" x14ac:dyDescent="0.25">
      <c r="A41" s="204">
        <v>34</v>
      </c>
      <c r="B41" s="22" t="s">
        <v>120</v>
      </c>
      <c r="C41" s="23">
        <v>96</v>
      </c>
      <c r="D41" s="23">
        <v>1044</v>
      </c>
      <c r="E41" s="23">
        <v>7</v>
      </c>
      <c r="F41" s="23">
        <v>113</v>
      </c>
      <c r="G41" s="23">
        <v>345</v>
      </c>
      <c r="H41" s="23">
        <v>4229</v>
      </c>
      <c r="I41" s="23">
        <v>1472</v>
      </c>
      <c r="J41" s="23">
        <v>7983</v>
      </c>
      <c r="K41" s="23">
        <v>8637</v>
      </c>
      <c r="L41" s="23">
        <v>36528</v>
      </c>
      <c r="M41" s="23">
        <f t="shared" si="0"/>
        <v>10557</v>
      </c>
      <c r="N41" s="23">
        <f t="shared" si="0"/>
        <v>49897</v>
      </c>
    </row>
    <row r="42" spans="1:14" x14ac:dyDescent="0.25">
      <c r="A42" s="204">
        <v>35</v>
      </c>
      <c r="B42" s="22" t="s">
        <v>121</v>
      </c>
      <c r="C42" s="23">
        <v>118</v>
      </c>
      <c r="D42" s="23">
        <v>1764</v>
      </c>
      <c r="E42" s="23">
        <v>12</v>
      </c>
      <c r="F42" s="23">
        <v>124</v>
      </c>
      <c r="G42" s="23">
        <v>1032</v>
      </c>
      <c r="H42" s="23">
        <v>13785</v>
      </c>
      <c r="I42" s="23">
        <v>4848</v>
      </c>
      <c r="J42" s="23">
        <v>24439</v>
      </c>
      <c r="K42" s="23">
        <v>27743</v>
      </c>
      <c r="L42" s="23">
        <v>91018</v>
      </c>
      <c r="M42" s="23">
        <f t="shared" si="0"/>
        <v>33753</v>
      </c>
      <c r="N42" s="23">
        <f t="shared" si="0"/>
        <v>131130</v>
      </c>
    </row>
    <row r="43" spans="1:14" x14ac:dyDescent="0.25">
      <c r="A43" s="204">
        <v>36</v>
      </c>
      <c r="B43" s="22" t="s">
        <v>122</v>
      </c>
      <c r="C43" s="23">
        <v>28</v>
      </c>
      <c r="D43" s="23">
        <v>147</v>
      </c>
      <c r="E43" s="23">
        <v>0</v>
      </c>
      <c r="F43" s="23">
        <v>0</v>
      </c>
      <c r="G43" s="23">
        <v>126</v>
      </c>
      <c r="H43" s="23">
        <v>1406</v>
      </c>
      <c r="I43" s="23">
        <v>653</v>
      </c>
      <c r="J43" s="23">
        <v>2076</v>
      </c>
      <c r="K43" s="23">
        <v>3833</v>
      </c>
      <c r="L43" s="23">
        <v>13140</v>
      </c>
      <c r="M43" s="23">
        <f t="shared" si="0"/>
        <v>4640</v>
      </c>
      <c r="N43" s="23">
        <f t="shared" si="0"/>
        <v>16769</v>
      </c>
    </row>
    <row r="44" spans="1:14" x14ac:dyDescent="0.25">
      <c r="A44" s="204">
        <v>37</v>
      </c>
      <c r="B44" s="22" t="s">
        <v>123</v>
      </c>
      <c r="C44" s="23">
        <v>132</v>
      </c>
      <c r="D44" s="23">
        <v>1284</v>
      </c>
      <c r="E44" s="23">
        <v>20</v>
      </c>
      <c r="F44" s="23">
        <v>206</v>
      </c>
      <c r="G44" s="23">
        <v>704</v>
      </c>
      <c r="H44" s="23">
        <v>11408</v>
      </c>
      <c r="I44" s="23">
        <v>3939</v>
      </c>
      <c r="J44" s="23">
        <v>23739</v>
      </c>
      <c r="K44" s="23">
        <v>19163</v>
      </c>
      <c r="L44" s="23">
        <v>72418</v>
      </c>
      <c r="M44" s="23">
        <f t="shared" si="0"/>
        <v>23958</v>
      </c>
      <c r="N44" s="23">
        <f t="shared" si="0"/>
        <v>109055</v>
      </c>
    </row>
    <row r="45" spans="1:14" x14ac:dyDescent="0.25">
      <c r="A45" s="204">
        <v>38</v>
      </c>
      <c r="B45" s="22" t="s">
        <v>124</v>
      </c>
      <c r="C45" s="23">
        <v>325</v>
      </c>
      <c r="D45" s="23">
        <v>4185</v>
      </c>
      <c r="E45" s="23">
        <v>97</v>
      </c>
      <c r="F45" s="23">
        <v>1395</v>
      </c>
      <c r="G45" s="23">
        <v>1870</v>
      </c>
      <c r="H45" s="23">
        <v>36709</v>
      </c>
      <c r="I45" s="23">
        <v>19154</v>
      </c>
      <c r="J45" s="23">
        <v>85361</v>
      </c>
      <c r="K45" s="23">
        <v>90230</v>
      </c>
      <c r="L45" s="23">
        <v>322212</v>
      </c>
      <c r="M45" s="23">
        <f t="shared" si="0"/>
        <v>111676</v>
      </c>
      <c r="N45" s="23">
        <f t="shared" si="0"/>
        <v>449862</v>
      </c>
    </row>
    <row r="46" spans="1:14" x14ac:dyDescent="0.25">
      <c r="A46" s="204">
        <v>39</v>
      </c>
      <c r="B46" s="22" t="s">
        <v>125</v>
      </c>
      <c r="C46" s="23">
        <v>21</v>
      </c>
      <c r="D46" s="23">
        <v>122</v>
      </c>
      <c r="E46" s="23">
        <v>19</v>
      </c>
      <c r="F46" s="23">
        <v>316</v>
      </c>
      <c r="G46" s="23">
        <v>811</v>
      </c>
      <c r="H46" s="23">
        <v>11438</v>
      </c>
      <c r="I46" s="23">
        <v>3111</v>
      </c>
      <c r="J46" s="23">
        <v>13864</v>
      </c>
      <c r="K46" s="23">
        <v>20122</v>
      </c>
      <c r="L46" s="23">
        <v>89803</v>
      </c>
      <c r="M46" s="23">
        <f t="shared" si="0"/>
        <v>24084</v>
      </c>
      <c r="N46" s="23">
        <f t="shared" si="0"/>
        <v>115543</v>
      </c>
    </row>
    <row r="47" spans="1:14" x14ac:dyDescent="0.25">
      <c r="A47" s="204">
        <v>40</v>
      </c>
      <c r="B47" s="22" t="s">
        <v>126</v>
      </c>
      <c r="C47" s="23">
        <v>296</v>
      </c>
      <c r="D47" s="23">
        <v>1991</v>
      </c>
      <c r="E47" s="23">
        <v>27</v>
      </c>
      <c r="F47" s="23">
        <v>252</v>
      </c>
      <c r="G47" s="23">
        <v>947</v>
      </c>
      <c r="H47" s="23">
        <v>14478</v>
      </c>
      <c r="I47" s="23">
        <v>3710</v>
      </c>
      <c r="J47" s="23">
        <v>20087</v>
      </c>
      <c r="K47" s="23">
        <v>43527</v>
      </c>
      <c r="L47" s="23">
        <v>86574</v>
      </c>
      <c r="M47" s="23">
        <f t="shared" si="0"/>
        <v>48507</v>
      </c>
      <c r="N47" s="23">
        <f t="shared" si="0"/>
        <v>123382</v>
      </c>
    </row>
    <row r="48" spans="1:14" x14ac:dyDescent="0.25">
      <c r="A48" s="204">
        <v>41</v>
      </c>
      <c r="B48" s="22" t="s">
        <v>127</v>
      </c>
      <c r="C48" s="23">
        <v>199</v>
      </c>
      <c r="D48" s="23">
        <v>2621</v>
      </c>
      <c r="E48" s="23">
        <v>439</v>
      </c>
      <c r="F48" s="23">
        <v>5071</v>
      </c>
      <c r="G48" s="23">
        <v>5269</v>
      </c>
      <c r="H48" s="23">
        <v>109377</v>
      </c>
      <c r="I48" s="23">
        <v>17487</v>
      </c>
      <c r="J48" s="23">
        <v>94595</v>
      </c>
      <c r="K48" s="23">
        <v>112737</v>
      </c>
      <c r="L48" s="23">
        <v>1177425</v>
      </c>
      <c r="M48" s="23">
        <f t="shared" si="0"/>
        <v>136131</v>
      </c>
      <c r="N48" s="23">
        <f t="shared" si="0"/>
        <v>1389089</v>
      </c>
    </row>
    <row r="49" spans="1:14" ht="15.75" x14ac:dyDescent="0.25">
      <c r="A49" s="84" t="s">
        <v>72</v>
      </c>
      <c r="B49" s="85"/>
      <c r="C49" s="27">
        <f t="shared" ref="C49:N49" si="1">SUM(C8:C48)</f>
        <v>12452</v>
      </c>
      <c r="D49" s="27">
        <f t="shared" si="1"/>
        <v>763720</v>
      </c>
      <c r="E49" s="27">
        <f t="shared" si="1"/>
        <v>4324</v>
      </c>
      <c r="F49" s="27">
        <f t="shared" si="1"/>
        <v>45173</v>
      </c>
      <c r="G49" s="27">
        <f t="shared" si="1"/>
        <v>84348</v>
      </c>
      <c r="H49" s="27">
        <f t="shared" si="1"/>
        <v>1818901</v>
      </c>
      <c r="I49" s="27">
        <f t="shared" si="1"/>
        <v>352712</v>
      </c>
      <c r="J49" s="27">
        <f t="shared" si="1"/>
        <v>1684350</v>
      </c>
      <c r="K49" s="27">
        <f t="shared" si="1"/>
        <v>2068241</v>
      </c>
      <c r="L49" s="27">
        <f t="shared" si="1"/>
        <v>13776273</v>
      </c>
      <c r="M49" s="27">
        <f t="shared" si="1"/>
        <v>2522077</v>
      </c>
      <c r="N49" s="27">
        <f t="shared" si="1"/>
        <v>18088417</v>
      </c>
    </row>
  </sheetData>
  <mergeCells count="14">
    <mergeCell ref="I6:J6"/>
    <mergeCell ref="K6:L6"/>
    <mergeCell ref="M6:N6"/>
    <mergeCell ref="A49:B49"/>
    <mergeCell ref="A1:N1"/>
    <mergeCell ref="A2:N2"/>
    <mergeCell ref="A3:N3"/>
    <mergeCell ref="A4:N4"/>
    <mergeCell ref="K5:L5"/>
    <mergeCell ref="A6:A7"/>
    <mergeCell ref="B6:B7"/>
    <mergeCell ref="C6:D6"/>
    <mergeCell ref="E6:F6"/>
    <mergeCell ref="G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DD6FD-84F3-40DA-AD8E-80AE9B7BF70A}">
  <dimension ref="A1:E48"/>
  <sheetViews>
    <sheetView workbookViewId="0">
      <selection activeCell="M32" sqref="M32"/>
    </sheetView>
  </sheetViews>
  <sheetFormatPr defaultRowHeight="15" x14ac:dyDescent="0.25"/>
  <cols>
    <col min="2" max="2" width="20.42578125" bestFit="1" customWidth="1"/>
    <col min="3" max="3" width="11.5703125" bestFit="1" customWidth="1"/>
    <col min="4" max="4" width="16.42578125" bestFit="1" customWidth="1"/>
    <col min="5" max="5" width="13.28515625" bestFit="1" customWidth="1"/>
  </cols>
  <sheetData>
    <row r="1" spans="1:5" x14ac:dyDescent="0.25">
      <c r="A1" s="43" t="s">
        <v>0</v>
      </c>
      <c r="B1" s="43"/>
      <c r="C1" s="43"/>
      <c r="D1" s="43"/>
      <c r="E1" s="43"/>
    </row>
    <row r="2" spans="1:5" x14ac:dyDescent="0.25">
      <c r="A2" s="43" t="s">
        <v>1</v>
      </c>
      <c r="B2" s="43"/>
      <c r="C2" s="43"/>
      <c r="D2" s="43"/>
      <c r="E2" s="43"/>
    </row>
    <row r="3" spans="1:5" ht="15.75" x14ac:dyDescent="0.25">
      <c r="A3" s="44" t="s">
        <v>83</v>
      </c>
      <c r="B3" s="44"/>
      <c r="C3" s="44"/>
      <c r="D3" s="44"/>
      <c r="E3" s="44"/>
    </row>
    <row r="4" spans="1:5" x14ac:dyDescent="0.25">
      <c r="A4" s="43" t="s">
        <v>275</v>
      </c>
      <c r="B4" s="43"/>
      <c r="C4" s="43"/>
      <c r="D4" s="43"/>
      <c r="E4" s="43"/>
    </row>
    <row r="5" spans="1:5" ht="15.75" x14ac:dyDescent="0.25">
      <c r="A5" s="75"/>
      <c r="B5" s="75"/>
      <c r="C5" s="75"/>
      <c r="D5" s="18" t="s">
        <v>74</v>
      </c>
      <c r="E5" s="76" t="s">
        <v>84</v>
      </c>
    </row>
    <row r="6" spans="1:5" ht="15.75" x14ac:dyDescent="0.25">
      <c r="A6" s="77" t="s">
        <v>85</v>
      </c>
      <c r="B6" s="78" t="s">
        <v>86</v>
      </c>
      <c r="C6" s="79" t="s">
        <v>76</v>
      </c>
      <c r="D6" s="80" t="s">
        <v>77</v>
      </c>
      <c r="E6" s="80" t="s">
        <v>78</v>
      </c>
    </row>
    <row r="7" spans="1:5" ht="15.75" x14ac:dyDescent="0.25">
      <c r="A7" s="81">
        <v>1</v>
      </c>
      <c r="B7" s="22" t="s">
        <v>87</v>
      </c>
      <c r="C7" s="82">
        <v>3848770</v>
      </c>
      <c r="D7" s="82">
        <v>2871988</v>
      </c>
      <c r="E7" s="83">
        <f t="shared" ref="E7:E48" si="0">D7/C7%</f>
        <v>74.620930842840707</v>
      </c>
    </row>
    <row r="8" spans="1:5" ht="15.75" x14ac:dyDescent="0.25">
      <c r="A8" s="81">
        <v>2</v>
      </c>
      <c r="B8" s="22" t="s">
        <v>88</v>
      </c>
      <c r="C8" s="82">
        <v>2060285</v>
      </c>
      <c r="D8" s="82">
        <v>1772737</v>
      </c>
      <c r="E8" s="83">
        <f t="shared" si="0"/>
        <v>86.043290127336761</v>
      </c>
    </row>
    <row r="9" spans="1:5" ht="15.75" x14ac:dyDescent="0.25">
      <c r="A9" s="81">
        <v>3</v>
      </c>
      <c r="B9" s="22" t="s">
        <v>89</v>
      </c>
      <c r="C9" s="82">
        <v>590142</v>
      </c>
      <c r="D9" s="82">
        <v>626276</v>
      </c>
      <c r="E9" s="83">
        <f t="shared" si="0"/>
        <v>106.12293312457001</v>
      </c>
    </row>
    <row r="10" spans="1:5" ht="15.75" x14ac:dyDescent="0.25">
      <c r="A10" s="81">
        <v>4</v>
      </c>
      <c r="B10" s="22" t="s">
        <v>90</v>
      </c>
      <c r="C10" s="82">
        <v>857228</v>
      </c>
      <c r="D10" s="82">
        <v>740864</v>
      </c>
      <c r="E10" s="83">
        <f t="shared" si="0"/>
        <v>86.425548395526036</v>
      </c>
    </row>
    <row r="11" spans="1:5" ht="15.75" x14ac:dyDescent="0.25">
      <c r="A11" s="81">
        <v>5</v>
      </c>
      <c r="B11" s="22" t="s">
        <v>91</v>
      </c>
      <c r="C11" s="82">
        <v>675032</v>
      </c>
      <c r="D11" s="82">
        <v>726231</v>
      </c>
      <c r="E11" s="83">
        <f t="shared" si="0"/>
        <v>107.5846774671423</v>
      </c>
    </row>
    <row r="12" spans="1:5" ht="15.75" x14ac:dyDescent="0.25">
      <c r="A12" s="81">
        <v>6</v>
      </c>
      <c r="B12" s="22" t="s">
        <v>92</v>
      </c>
      <c r="C12" s="82">
        <v>768378</v>
      </c>
      <c r="D12" s="82">
        <v>2610745</v>
      </c>
      <c r="E12" s="83">
        <f t="shared" si="0"/>
        <v>339.77352292751743</v>
      </c>
    </row>
    <row r="13" spans="1:5" ht="15.75" x14ac:dyDescent="0.25">
      <c r="A13" s="81">
        <v>7</v>
      </c>
      <c r="B13" s="22" t="s">
        <v>93</v>
      </c>
      <c r="C13" s="82">
        <v>814998</v>
      </c>
      <c r="D13" s="82">
        <v>771378</v>
      </c>
      <c r="E13" s="83">
        <f t="shared" si="0"/>
        <v>94.647839626600316</v>
      </c>
    </row>
    <row r="14" spans="1:5" ht="15.75" x14ac:dyDescent="0.25">
      <c r="A14" s="81">
        <v>8</v>
      </c>
      <c r="B14" s="22" t="s">
        <v>94</v>
      </c>
      <c r="C14" s="82">
        <v>1300199</v>
      </c>
      <c r="D14" s="82">
        <v>924356</v>
      </c>
      <c r="E14" s="83">
        <f t="shared" si="0"/>
        <v>71.093424929568471</v>
      </c>
    </row>
    <row r="15" spans="1:5" ht="15.75" x14ac:dyDescent="0.25">
      <c r="A15" s="81">
        <v>9</v>
      </c>
      <c r="B15" s="22" t="s">
        <v>95</v>
      </c>
      <c r="C15" s="82">
        <v>2186021</v>
      </c>
      <c r="D15" s="82">
        <v>3372951</v>
      </c>
      <c r="E15" s="83">
        <f t="shared" si="0"/>
        <v>154.29636769271659</v>
      </c>
    </row>
    <row r="16" spans="1:5" ht="15.75" x14ac:dyDescent="0.25">
      <c r="A16" s="81">
        <v>10</v>
      </c>
      <c r="B16" s="22" t="s">
        <v>96</v>
      </c>
      <c r="C16" s="82">
        <v>2625540</v>
      </c>
      <c r="D16" s="82">
        <v>2867837</v>
      </c>
      <c r="E16" s="83">
        <f t="shared" si="0"/>
        <v>109.22846347798928</v>
      </c>
    </row>
    <row r="17" spans="1:5" ht="15.75" x14ac:dyDescent="0.25">
      <c r="A17" s="81">
        <v>11</v>
      </c>
      <c r="B17" s="22" t="s">
        <v>97</v>
      </c>
      <c r="C17" s="82">
        <v>719726</v>
      </c>
      <c r="D17" s="82">
        <v>772815</v>
      </c>
      <c r="E17" s="83">
        <f t="shared" si="0"/>
        <v>107.37627930629155</v>
      </c>
    </row>
    <row r="18" spans="1:5" ht="15.75" x14ac:dyDescent="0.25">
      <c r="A18" s="81">
        <v>12</v>
      </c>
      <c r="B18" s="22" t="s">
        <v>98</v>
      </c>
      <c r="C18" s="82">
        <v>1405458</v>
      </c>
      <c r="D18" s="82">
        <v>1488663</v>
      </c>
      <c r="E18" s="83">
        <f t="shared" si="0"/>
        <v>105.92013421959247</v>
      </c>
    </row>
    <row r="19" spans="1:5" ht="15.75" x14ac:dyDescent="0.25">
      <c r="A19" s="81">
        <v>13</v>
      </c>
      <c r="B19" s="22" t="s">
        <v>99</v>
      </c>
      <c r="C19" s="82">
        <v>1326690</v>
      </c>
      <c r="D19" s="82">
        <v>1432141</v>
      </c>
      <c r="E19" s="83">
        <f t="shared" si="0"/>
        <v>107.94842804272287</v>
      </c>
    </row>
    <row r="20" spans="1:5" ht="15.75" x14ac:dyDescent="0.25">
      <c r="A20" s="81">
        <v>14</v>
      </c>
      <c r="B20" s="22" t="s">
        <v>100</v>
      </c>
      <c r="C20" s="82">
        <v>977186</v>
      </c>
      <c r="D20" s="82">
        <v>822419</v>
      </c>
      <c r="E20" s="83">
        <f t="shared" si="0"/>
        <v>84.161971211212602</v>
      </c>
    </row>
    <row r="21" spans="1:5" ht="15.75" x14ac:dyDescent="0.25">
      <c r="A21" s="81">
        <v>15</v>
      </c>
      <c r="B21" s="22" t="s">
        <v>101</v>
      </c>
      <c r="C21" s="82">
        <v>334103</v>
      </c>
      <c r="D21" s="82">
        <v>300728</v>
      </c>
      <c r="E21" s="83">
        <f t="shared" si="0"/>
        <v>90.010565604020314</v>
      </c>
    </row>
    <row r="22" spans="1:5" ht="15.75" x14ac:dyDescent="0.25">
      <c r="A22" s="81">
        <v>16</v>
      </c>
      <c r="B22" s="22" t="s">
        <v>102</v>
      </c>
      <c r="C22" s="82">
        <v>489749</v>
      </c>
      <c r="D22" s="82">
        <v>459672</v>
      </c>
      <c r="E22" s="83">
        <f t="shared" si="0"/>
        <v>93.858690880430586</v>
      </c>
    </row>
    <row r="23" spans="1:5" ht="15.75" x14ac:dyDescent="0.25">
      <c r="A23" s="81">
        <v>17</v>
      </c>
      <c r="B23" s="22" t="s">
        <v>103</v>
      </c>
      <c r="C23" s="82">
        <v>845415</v>
      </c>
      <c r="D23" s="82">
        <v>709794</v>
      </c>
      <c r="E23" s="83">
        <f t="shared" si="0"/>
        <v>83.958056102624155</v>
      </c>
    </row>
    <row r="24" spans="1:5" ht="15.75" x14ac:dyDescent="0.25">
      <c r="A24" s="81">
        <v>18</v>
      </c>
      <c r="B24" s="22" t="s">
        <v>104</v>
      </c>
      <c r="C24" s="82">
        <v>819763</v>
      </c>
      <c r="D24" s="82">
        <v>508997</v>
      </c>
      <c r="E24" s="83">
        <f t="shared" si="0"/>
        <v>62.090750619386341</v>
      </c>
    </row>
    <row r="25" spans="1:5" ht="15.75" x14ac:dyDescent="0.25">
      <c r="A25" s="81">
        <v>19</v>
      </c>
      <c r="B25" s="22" t="s">
        <v>105</v>
      </c>
      <c r="C25" s="82">
        <v>1937983</v>
      </c>
      <c r="D25" s="82">
        <v>2796938</v>
      </c>
      <c r="E25" s="83">
        <f t="shared" si="0"/>
        <v>144.32211221667063</v>
      </c>
    </row>
    <row r="26" spans="1:5" ht="15.75" x14ac:dyDescent="0.25">
      <c r="A26" s="81">
        <v>20</v>
      </c>
      <c r="B26" s="22" t="s">
        <v>106</v>
      </c>
      <c r="C26" s="82">
        <v>1122949</v>
      </c>
      <c r="D26" s="82">
        <v>2090827</v>
      </c>
      <c r="E26" s="83">
        <f t="shared" si="0"/>
        <v>186.19073528717689</v>
      </c>
    </row>
    <row r="27" spans="1:5" ht="15.75" x14ac:dyDescent="0.25">
      <c r="A27" s="81">
        <v>21</v>
      </c>
      <c r="B27" s="22" t="s">
        <v>107</v>
      </c>
      <c r="C27" s="82">
        <v>23944819</v>
      </c>
      <c r="D27" s="82">
        <v>24316814</v>
      </c>
      <c r="E27" s="83">
        <f t="shared" si="0"/>
        <v>101.55355110431196</v>
      </c>
    </row>
    <row r="28" spans="1:5" ht="15.75" x14ac:dyDescent="0.25">
      <c r="A28" s="81">
        <v>22</v>
      </c>
      <c r="B28" s="22" t="s">
        <v>108</v>
      </c>
      <c r="C28" s="82">
        <v>407690</v>
      </c>
      <c r="D28" s="82">
        <v>593926</v>
      </c>
      <c r="E28" s="83">
        <f t="shared" si="0"/>
        <v>145.68078687237852</v>
      </c>
    </row>
    <row r="29" spans="1:5" ht="15.75" x14ac:dyDescent="0.25">
      <c r="A29" s="81">
        <v>23</v>
      </c>
      <c r="B29" s="22" t="s">
        <v>109</v>
      </c>
      <c r="C29" s="82">
        <v>837357</v>
      </c>
      <c r="D29" s="82">
        <v>735373</v>
      </c>
      <c r="E29" s="83">
        <f t="shared" si="0"/>
        <v>87.820726404627891</v>
      </c>
    </row>
    <row r="30" spans="1:5" ht="15.75" x14ac:dyDescent="0.25">
      <c r="A30" s="81">
        <v>24</v>
      </c>
      <c r="B30" s="22" t="s">
        <v>110</v>
      </c>
      <c r="C30" s="82">
        <v>672222</v>
      </c>
      <c r="D30" s="82">
        <v>874452</v>
      </c>
      <c r="E30" s="83">
        <f t="shared" si="0"/>
        <v>130.08381159795425</v>
      </c>
    </row>
    <row r="31" spans="1:5" ht="15.75" x14ac:dyDescent="0.25">
      <c r="A31" s="81">
        <v>25</v>
      </c>
      <c r="B31" s="22" t="s">
        <v>111</v>
      </c>
      <c r="C31" s="82">
        <v>2018717</v>
      </c>
      <c r="D31" s="82">
        <v>1651760</v>
      </c>
      <c r="E31" s="83">
        <f t="shared" si="0"/>
        <v>81.82226632063832</v>
      </c>
    </row>
    <row r="32" spans="1:5" ht="15.75" x14ac:dyDescent="0.25">
      <c r="A32" s="81">
        <v>26</v>
      </c>
      <c r="B32" s="22" t="s">
        <v>112</v>
      </c>
      <c r="C32" s="82">
        <v>6222146</v>
      </c>
      <c r="D32" s="82">
        <v>5287452</v>
      </c>
      <c r="E32" s="83">
        <f t="shared" si="0"/>
        <v>84.977948122721642</v>
      </c>
    </row>
    <row r="33" spans="1:5" ht="15.75" x14ac:dyDescent="0.25">
      <c r="A33" s="81">
        <v>27</v>
      </c>
      <c r="B33" s="22" t="s">
        <v>113</v>
      </c>
      <c r="C33" s="82">
        <v>658613</v>
      </c>
      <c r="D33" s="82">
        <v>771751</v>
      </c>
      <c r="E33" s="83">
        <f t="shared" si="0"/>
        <v>117.17822150488982</v>
      </c>
    </row>
    <row r="34" spans="1:5" ht="15.75" x14ac:dyDescent="0.25">
      <c r="A34" s="81">
        <v>28</v>
      </c>
      <c r="B34" s="22" t="s">
        <v>114</v>
      </c>
      <c r="C34" s="82">
        <v>1278934</v>
      </c>
      <c r="D34" s="82">
        <v>1557372</v>
      </c>
      <c r="E34" s="83">
        <f t="shared" si="0"/>
        <v>121.77109999421393</v>
      </c>
    </row>
    <row r="35" spans="1:5" ht="15.75" x14ac:dyDescent="0.25">
      <c r="A35" s="81">
        <v>29</v>
      </c>
      <c r="B35" s="22" t="s">
        <v>115</v>
      </c>
      <c r="C35" s="82">
        <v>3683675</v>
      </c>
      <c r="D35" s="82">
        <v>2854240</v>
      </c>
      <c r="E35" s="83">
        <f t="shared" si="0"/>
        <v>77.483491350349851</v>
      </c>
    </row>
    <row r="36" spans="1:5" ht="15.75" x14ac:dyDescent="0.25">
      <c r="A36" s="81">
        <v>30</v>
      </c>
      <c r="B36" s="22" t="s">
        <v>116</v>
      </c>
      <c r="C36" s="82">
        <v>988770</v>
      </c>
      <c r="D36" s="82">
        <v>1006980</v>
      </c>
      <c r="E36" s="83">
        <f t="shared" si="0"/>
        <v>101.84168208986922</v>
      </c>
    </row>
    <row r="37" spans="1:5" ht="15.75" x14ac:dyDescent="0.25">
      <c r="A37" s="81">
        <v>31</v>
      </c>
      <c r="B37" s="22" t="s">
        <v>117</v>
      </c>
      <c r="C37" s="82">
        <v>776829</v>
      </c>
      <c r="D37" s="82">
        <v>1054423</v>
      </c>
      <c r="E37" s="83">
        <f t="shared" si="0"/>
        <v>135.73424782030537</v>
      </c>
    </row>
    <row r="38" spans="1:5" ht="15.75" x14ac:dyDescent="0.25">
      <c r="A38" s="81">
        <v>32</v>
      </c>
      <c r="B38" s="22" t="s">
        <v>118</v>
      </c>
      <c r="C38" s="82">
        <v>1447794</v>
      </c>
      <c r="D38" s="82">
        <v>1076841</v>
      </c>
      <c r="E38" s="83">
        <f t="shared" si="0"/>
        <v>74.378053783894671</v>
      </c>
    </row>
    <row r="39" spans="1:5" ht="15.75" x14ac:dyDescent="0.25">
      <c r="A39" s="81">
        <v>33</v>
      </c>
      <c r="B39" s="22" t="s">
        <v>119</v>
      </c>
      <c r="C39" s="82">
        <v>264280</v>
      </c>
      <c r="D39" s="82">
        <v>445321</v>
      </c>
      <c r="E39" s="83">
        <f t="shared" si="0"/>
        <v>168.50348115634932</v>
      </c>
    </row>
    <row r="40" spans="1:5" ht="15.75" x14ac:dyDescent="0.25">
      <c r="A40" s="81">
        <v>34</v>
      </c>
      <c r="B40" s="22" t="s">
        <v>120</v>
      </c>
      <c r="C40" s="82">
        <v>302558</v>
      </c>
      <c r="D40" s="82">
        <v>440532</v>
      </c>
      <c r="E40" s="83">
        <f t="shared" si="0"/>
        <v>145.60249605034406</v>
      </c>
    </row>
    <row r="41" spans="1:5" ht="15.75" x14ac:dyDescent="0.25">
      <c r="A41" s="81">
        <v>35</v>
      </c>
      <c r="B41" s="22" t="s">
        <v>121</v>
      </c>
      <c r="C41" s="82">
        <v>942687</v>
      </c>
      <c r="D41" s="82">
        <v>669368</v>
      </c>
      <c r="E41" s="83">
        <f t="shared" si="0"/>
        <v>71.006389183260183</v>
      </c>
    </row>
    <row r="42" spans="1:5" ht="15.75" x14ac:dyDescent="0.25">
      <c r="A42" s="81">
        <v>36</v>
      </c>
      <c r="B42" s="22" t="s">
        <v>122</v>
      </c>
      <c r="C42" s="82">
        <v>174620</v>
      </c>
      <c r="D42" s="82">
        <v>124344</v>
      </c>
      <c r="E42" s="83">
        <f t="shared" si="0"/>
        <v>71.208338105600731</v>
      </c>
    </row>
    <row r="43" spans="1:5" ht="15.75" x14ac:dyDescent="0.25">
      <c r="A43" s="81">
        <v>37</v>
      </c>
      <c r="B43" s="22" t="s">
        <v>123</v>
      </c>
      <c r="C43" s="82">
        <v>927136</v>
      </c>
      <c r="D43" s="82">
        <v>763492</v>
      </c>
      <c r="E43" s="83">
        <f t="shared" si="0"/>
        <v>82.349515065750865</v>
      </c>
    </row>
    <row r="44" spans="1:5" ht="15.75" x14ac:dyDescent="0.25">
      <c r="A44" s="81">
        <v>38</v>
      </c>
      <c r="B44" s="22" t="s">
        <v>124</v>
      </c>
      <c r="C44" s="82">
        <v>2277101</v>
      </c>
      <c r="D44" s="82">
        <v>2484680</v>
      </c>
      <c r="E44" s="83">
        <f t="shared" si="0"/>
        <v>109.11593293402446</v>
      </c>
    </row>
    <row r="45" spans="1:5" ht="15.75" x14ac:dyDescent="0.25">
      <c r="A45" s="81">
        <v>39</v>
      </c>
      <c r="B45" s="22" t="s">
        <v>125</v>
      </c>
      <c r="C45" s="82">
        <v>940689</v>
      </c>
      <c r="D45" s="82">
        <v>521137</v>
      </c>
      <c r="E45" s="83">
        <f t="shared" si="0"/>
        <v>55.399499728390573</v>
      </c>
    </row>
    <row r="46" spans="1:5" ht="15.75" x14ac:dyDescent="0.25">
      <c r="A46" s="81">
        <v>40</v>
      </c>
      <c r="B46" s="22" t="s">
        <v>126</v>
      </c>
      <c r="C46" s="82">
        <v>954406</v>
      </c>
      <c r="D46" s="82">
        <v>1017447</v>
      </c>
      <c r="E46" s="83">
        <f t="shared" si="0"/>
        <v>106.60526023516198</v>
      </c>
    </row>
    <row r="47" spans="1:5" ht="15.75" x14ac:dyDescent="0.25">
      <c r="A47" s="81">
        <v>41</v>
      </c>
      <c r="B47" s="22" t="s">
        <v>127</v>
      </c>
      <c r="C47" s="82">
        <v>5092690</v>
      </c>
      <c r="D47" s="82">
        <v>4163217</v>
      </c>
      <c r="E47" s="83">
        <f t="shared" si="0"/>
        <v>81.748879275981849</v>
      </c>
    </row>
    <row r="48" spans="1:5" ht="15.75" x14ac:dyDescent="0.25">
      <c r="A48" s="84" t="s">
        <v>72</v>
      </c>
      <c r="B48" s="85"/>
      <c r="C48" s="86">
        <f>SUM(C7:C47)</f>
        <v>80519348</v>
      </c>
      <c r="D48" s="86">
        <f>SUM(D7:D47)</f>
        <v>81079279</v>
      </c>
      <c r="E48" s="87">
        <f t="shared" si="0"/>
        <v>100.69539932191205</v>
      </c>
    </row>
  </sheetData>
  <mergeCells count="5">
    <mergeCell ref="A1:E1"/>
    <mergeCell ref="A2:E2"/>
    <mergeCell ref="A3:E3"/>
    <mergeCell ref="A4:E4"/>
    <mergeCell ref="A48:B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3CA93-1266-40A9-978A-0835E67CE097}">
  <dimension ref="A1:W65"/>
  <sheetViews>
    <sheetView workbookViewId="0">
      <selection activeCell="I20" sqref="I20"/>
    </sheetView>
  </sheetViews>
  <sheetFormatPr defaultRowHeight="15" x14ac:dyDescent="0.25"/>
  <cols>
    <col min="2" max="2" width="37.28515625" bestFit="1" customWidth="1"/>
    <col min="3" max="3" width="14" bestFit="1" customWidth="1"/>
    <col min="4" max="4" width="12.28515625" bestFit="1" customWidth="1"/>
    <col min="5" max="5" width="14" bestFit="1" customWidth="1"/>
    <col min="6" max="7" width="12.28515625" bestFit="1" customWidth="1"/>
    <col min="8" max="8" width="8.28515625" bestFit="1" customWidth="1"/>
    <col min="9" max="9" width="10.7109375" bestFit="1" customWidth="1"/>
    <col min="10" max="10" width="12.28515625" bestFit="1" customWidth="1"/>
    <col min="11" max="11" width="8.28515625" bestFit="1" customWidth="1"/>
    <col min="12" max="12" width="7.7109375" bestFit="1" customWidth="1"/>
    <col min="13" max="13" width="12.28515625" bestFit="1" customWidth="1"/>
    <col min="14" max="14" width="8.28515625" bestFit="1" customWidth="1"/>
    <col min="15" max="15" width="10.7109375" bestFit="1" customWidth="1"/>
    <col min="16" max="16" width="12.28515625" bestFit="1" customWidth="1"/>
    <col min="17" max="17" width="8.28515625" bestFit="1" customWidth="1"/>
    <col min="18" max="18" width="22" bestFit="1" customWidth="1"/>
    <col min="19" max="19" width="14" bestFit="1" customWidth="1"/>
    <col min="20" max="20" width="17.5703125" bestFit="1" customWidth="1"/>
    <col min="21" max="21" width="12.28515625" bestFit="1" customWidth="1"/>
    <col min="22" max="22" width="14" bestFit="1" customWidth="1"/>
  </cols>
  <sheetData>
    <row r="1" spans="1:23" ht="18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8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8" x14ac:dyDescent="0.25">
      <c r="A3" s="54" t="s">
        <v>128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18" x14ac:dyDescent="0.25">
      <c r="A4" s="53" t="s">
        <v>275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8" x14ac:dyDescent="0.25">
      <c r="A5" s="55"/>
      <c r="B5" s="88"/>
      <c r="C5" s="55"/>
      <c r="D5" s="55"/>
      <c r="E5" s="56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89" t="s">
        <v>74</v>
      </c>
      <c r="S5" s="58"/>
      <c r="T5" s="90" t="s">
        <v>129</v>
      </c>
      <c r="U5" s="90"/>
      <c r="V5" s="55"/>
      <c r="W5" s="55"/>
    </row>
    <row r="6" spans="1:23" ht="15" customHeight="1" x14ac:dyDescent="0.25">
      <c r="A6" s="91" t="s">
        <v>4</v>
      </c>
      <c r="B6" s="92" t="s">
        <v>5</v>
      </c>
      <c r="C6" s="91" t="s">
        <v>130</v>
      </c>
      <c r="D6" s="91" t="s">
        <v>77</v>
      </c>
      <c r="E6" s="91"/>
      <c r="F6" s="91" t="s">
        <v>131</v>
      </c>
      <c r="G6" s="91"/>
      <c r="H6" s="91" t="s">
        <v>132</v>
      </c>
      <c r="I6" s="91" t="s">
        <v>133</v>
      </c>
      <c r="J6" s="91"/>
      <c r="K6" s="91" t="s">
        <v>132</v>
      </c>
      <c r="L6" s="91" t="s">
        <v>134</v>
      </c>
      <c r="M6" s="91"/>
      <c r="N6" s="91" t="s">
        <v>132</v>
      </c>
      <c r="O6" s="91" t="s">
        <v>135</v>
      </c>
      <c r="P6" s="91"/>
      <c r="Q6" s="91" t="s">
        <v>132</v>
      </c>
      <c r="R6" s="91" t="s">
        <v>136</v>
      </c>
      <c r="S6" s="91"/>
      <c r="T6" s="91" t="s">
        <v>132</v>
      </c>
      <c r="U6" s="91" t="s">
        <v>137</v>
      </c>
      <c r="V6" s="91"/>
      <c r="W6" s="91" t="s">
        <v>132</v>
      </c>
    </row>
    <row r="7" spans="1:23" ht="18" x14ac:dyDescent="0.25">
      <c r="A7" s="91"/>
      <c r="B7" s="92"/>
      <c r="C7" s="91"/>
      <c r="D7" s="93" t="s">
        <v>138</v>
      </c>
      <c r="E7" s="94" t="s">
        <v>139</v>
      </c>
      <c r="F7" s="93" t="s">
        <v>138</v>
      </c>
      <c r="G7" s="93" t="s">
        <v>139</v>
      </c>
      <c r="H7" s="91"/>
      <c r="I7" s="93" t="s">
        <v>138</v>
      </c>
      <c r="J7" s="93" t="s">
        <v>139</v>
      </c>
      <c r="K7" s="91"/>
      <c r="L7" s="93" t="s">
        <v>138</v>
      </c>
      <c r="M7" s="93" t="s">
        <v>139</v>
      </c>
      <c r="N7" s="91"/>
      <c r="O7" s="93" t="s">
        <v>138</v>
      </c>
      <c r="P7" s="93" t="s">
        <v>139</v>
      </c>
      <c r="Q7" s="91"/>
      <c r="R7" s="93" t="s">
        <v>138</v>
      </c>
      <c r="S7" s="93" t="s">
        <v>139</v>
      </c>
      <c r="T7" s="91"/>
      <c r="U7" s="93" t="s">
        <v>138</v>
      </c>
      <c r="V7" s="93" t="s">
        <v>139</v>
      </c>
      <c r="W7" s="91"/>
    </row>
    <row r="8" spans="1:23" ht="18" x14ac:dyDescent="0.25">
      <c r="A8" s="64" t="s">
        <v>12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</row>
    <row r="9" spans="1:23" ht="18" x14ac:dyDescent="0.25">
      <c r="A9" s="65">
        <v>1</v>
      </c>
      <c r="B9" s="66" t="s">
        <v>13</v>
      </c>
      <c r="C9" s="67">
        <f>'[1]CD RATIO'!L10</f>
        <v>7329376</v>
      </c>
      <c r="D9" s="67">
        <f>R9+U9</f>
        <v>1399341</v>
      </c>
      <c r="E9" s="67">
        <f>S9+V9</f>
        <v>6451626</v>
      </c>
      <c r="F9" s="67">
        <f>'[1]OS AGRI'!O10</f>
        <v>838862</v>
      </c>
      <c r="G9" s="67">
        <f>'[1]OS AGRI'!P10</f>
        <v>2206546</v>
      </c>
      <c r="H9" s="68">
        <f t="shared" ref="H9:H21" si="0">G9/E9%</f>
        <v>34.201393571171046</v>
      </c>
      <c r="I9" s="95">
        <f>'[1]OS MSME'!C9+'[1]OS MSME'!E9+'[1]OS MSME'!G9</f>
        <v>133015</v>
      </c>
      <c r="J9" s="67">
        <f>'[1]OS MSME'!D9+'[1]OS MSME'!F9+'[1]OS MSME'!H9</f>
        <v>1188813</v>
      </c>
      <c r="K9" s="68">
        <f>J9/E9%</f>
        <v>18.426564094074887</v>
      </c>
      <c r="L9" s="95">
        <f>'[1]OS MSME'!I9</f>
        <v>470</v>
      </c>
      <c r="M9" s="67">
        <f>'[1]OS MSME'!J9</f>
        <v>165568</v>
      </c>
      <c r="N9" s="68">
        <f t="shared" ref="N9:N21" si="1">M9/E9%</f>
        <v>2.5662987904134553</v>
      </c>
      <c r="O9" s="95">
        <f>'[1]OS OPS'!O9</f>
        <v>41874</v>
      </c>
      <c r="P9" s="67">
        <f>'[1]OS OPS'!P9</f>
        <v>354655</v>
      </c>
      <c r="Q9" s="68">
        <f t="shared" ref="Q9:Q21" si="2">P9/E9%</f>
        <v>5.4971413408030783</v>
      </c>
      <c r="R9" s="67">
        <f>F9+I9+L9+O9</f>
        <v>1014221</v>
      </c>
      <c r="S9" s="67">
        <f>G9+J9+M9+P9</f>
        <v>3915582</v>
      </c>
      <c r="T9" s="68">
        <f t="shared" ref="T9:T21" si="3">S9/E9%</f>
        <v>60.691397796462468</v>
      </c>
      <c r="U9" s="95">
        <f>'[1]OS NPS'!M9</f>
        <v>385120</v>
      </c>
      <c r="V9" s="95">
        <f>'[1]OS NPS'!N9</f>
        <v>2536044</v>
      </c>
      <c r="W9" s="68">
        <f t="shared" ref="W9:W21" si="4">V9/E9%</f>
        <v>39.308602203537525</v>
      </c>
    </row>
    <row r="10" spans="1:23" ht="18" x14ac:dyDescent="0.25">
      <c r="A10" s="65">
        <v>2</v>
      </c>
      <c r="B10" s="66" t="s">
        <v>14</v>
      </c>
      <c r="C10" s="67">
        <f>'[1]CD RATIO'!L11</f>
        <v>1258643</v>
      </c>
      <c r="D10" s="95">
        <f t="shared" ref="D10:E20" si="5">R10+U10</f>
        <v>188860</v>
      </c>
      <c r="E10" s="95">
        <f t="shared" si="5"/>
        <v>1097595</v>
      </c>
      <c r="F10" s="67">
        <f>'[1]OS AGRI'!O11</f>
        <v>120412</v>
      </c>
      <c r="G10" s="67">
        <f>'[1]OS AGRI'!P11</f>
        <v>334064</v>
      </c>
      <c r="H10" s="68">
        <f t="shared" si="0"/>
        <v>30.435998706262325</v>
      </c>
      <c r="I10" s="95">
        <f>'[1]OS MSME'!C10+'[1]OS MSME'!E10+'[1]OS MSME'!G10</f>
        <v>21991</v>
      </c>
      <c r="J10" s="67">
        <f>'[1]OS MSME'!D10+'[1]OS MSME'!F10+'[1]OS MSME'!H10</f>
        <v>198485</v>
      </c>
      <c r="K10" s="68">
        <f t="shared" ref="K10:K21" si="6">J10/E10%</f>
        <v>18.0836282964117</v>
      </c>
      <c r="L10" s="95">
        <f>'[1]OS MSME'!I10</f>
        <v>299</v>
      </c>
      <c r="M10" s="67">
        <f>'[1]OS MSME'!J10</f>
        <v>23304</v>
      </c>
      <c r="N10" s="68">
        <f t="shared" si="1"/>
        <v>2.1231875145203829</v>
      </c>
      <c r="O10" s="95">
        <f>'[1]OS OPS'!O10</f>
        <v>10854</v>
      </c>
      <c r="P10" s="67">
        <f>'[1]OS OPS'!P10</f>
        <v>148628</v>
      </c>
      <c r="Q10" s="68">
        <f t="shared" si="2"/>
        <v>13.541242443706466</v>
      </c>
      <c r="R10" s="67">
        <f t="shared" ref="R10:S20" si="7">F10+I10+L10+O10</f>
        <v>153556</v>
      </c>
      <c r="S10" s="67">
        <f t="shared" si="7"/>
        <v>704481</v>
      </c>
      <c r="T10" s="68">
        <f t="shared" si="3"/>
        <v>64.184056960900875</v>
      </c>
      <c r="U10" s="95">
        <f>'[1]OS NPS'!M10</f>
        <v>35304</v>
      </c>
      <c r="V10" s="95">
        <f>'[1]OS NPS'!N10</f>
        <v>393114</v>
      </c>
      <c r="W10" s="68">
        <f t="shared" si="4"/>
        <v>35.815943039099118</v>
      </c>
    </row>
    <row r="11" spans="1:23" ht="18" x14ac:dyDescent="0.25">
      <c r="A11" s="65">
        <v>3</v>
      </c>
      <c r="B11" s="66" t="s">
        <v>15</v>
      </c>
      <c r="C11" s="67">
        <f>'[1]CD RATIO'!L12</f>
        <v>308818</v>
      </c>
      <c r="D11" s="95">
        <f t="shared" si="5"/>
        <v>24514</v>
      </c>
      <c r="E11" s="95">
        <f t="shared" si="5"/>
        <v>804663</v>
      </c>
      <c r="F11" s="67">
        <f>'[1]OS AGRI'!O12</f>
        <v>5835</v>
      </c>
      <c r="G11" s="67">
        <f>'[1]OS AGRI'!P12</f>
        <v>25862</v>
      </c>
      <c r="H11" s="68">
        <f t="shared" si="0"/>
        <v>3.2140163024769377</v>
      </c>
      <c r="I11" s="95">
        <f>'[1]OS MSME'!C11+'[1]OS MSME'!E11+'[1]OS MSME'!G11</f>
        <v>3119</v>
      </c>
      <c r="J11" s="67">
        <f>'[1]OS MSME'!D11+'[1]OS MSME'!F11+'[1]OS MSME'!H11</f>
        <v>77851</v>
      </c>
      <c r="K11" s="68">
        <f t="shared" si="6"/>
        <v>9.6749819489649695</v>
      </c>
      <c r="L11" s="95">
        <f>'[1]OS MSME'!I11</f>
        <v>23</v>
      </c>
      <c r="M11" s="67">
        <f>'[1]OS MSME'!J11</f>
        <v>18793</v>
      </c>
      <c r="N11" s="68">
        <f t="shared" si="1"/>
        <v>2.335511885099725</v>
      </c>
      <c r="O11" s="95">
        <f>'[1]OS OPS'!O11</f>
        <v>2922</v>
      </c>
      <c r="P11" s="67">
        <f>'[1]OS OPS'!P11</f>
        <v>36963</v>
      </c>
      <c r="Q11" s="68">
        <f t="shared" si="2"/>
        <v>4.5936000536870711</v>
      </c>
      <c r="R11" s="67">
        <f t="shared" si="7"/>
        <v>11899</v>
      </c>
      <c r="S11" s="67">
        <f t="shared" si="7"/>
        <v>159469</v>
      </c>
      <c r="T11" s="68">
        <f t="shared" si="3"/>
        <v>19.818110190228705</v>
      </c>
      <c r="U11" s="95">
        <f>'[1]OS NPS'!M11</f>
        <v>12615</v>
      </c>
      <c r="V11" s="95">
        <f>'[1]OS NPS'!N11</f>
        <v>645194</v>
      </c>
      <c r="W11" s="68">
        <f t="shared" si="4"/>
        <v>80.181889809771292</v>
      </c>
    </row>
    <row r="12" spans="1:23" ht="18" x14ac:dyDescent="0.25">
      <c r="A12" s="65">
        <v>4</v>
      </c>
      <c r="B12" s="66" t="s">
        <v>16</v>
      </c>
      <c r="C12" s="67">
        <f>'[1]CD RATIO'!L13</f>
        <v>1569083</v>
      </c>
      <c r="D12" s="95">
        <f t="shared" si="5"/>
        <v>210951</v>
      </c>
      <c r="E12" s="95">
        <f t="shared" si="5"/>
        <v>1956383</v>
      </c>
      <c r="F12" s="67">
        <f>'[1]OS AGRI'!O13</f>
        <v>99337</v>
      </c>
      <c r="G12" s="67">
        <f>'[1]OS AGRI'!P13</f>
        <v>363347</v>
      </c>
      <c r="H12" s="68">
        <f t="shared" si="0"/>
        <v>18.572385877407438</v>
      </c>
      <c r="I12" s="95">
        <f>'[1]OS MSME'!C12+'[1]OS MSME'!E12+'[1]OS MSME'!G12</f>
        <v>28303</v>
      </c>
      <c r="J12" s="67">
        <f>'[1]OS MSME'!D12+'[1]OS MSME'!F12+'[1]OS MSME'!H12</f>
        <v>474110</v>
      </c>
      <c r="K12" s="68">
        <f t="shared" si="6"/>
        <v>24.234007349276698</v>
      </c>
      <c r="L12" s="95">
        <f>'[1]OS MSME'!I12</f>
        <v>395</v>
      </c>
      <c r="M12" s="67">
        <f>'[1]OS MSME'!J12</f>
        <v>131253</v>
      </c>
      <c r="N12" s="68">
        <f t="shared" si="1"/>
        <v>6.7089624066453242</v>
      </c>
      <c r="O12" s="95">
        <f>'[1]OS OPS'!O12</f>
        <v>16254</v>
      </c>
      <c r="P12" s="67">
        <f>'[1]OS OPS'!P12</f>
        <v>170747</v>
      </c>
      <c r="Q12" s="68">
        <f t="shared" si="2"/>
        <v>8.7276877789267235</v>
      </c>
      <c r="R12" s="67">
        <f t="shared" si="7"/>
        <v>144289</v>
      </c>
      <c r="S12" s="67">
        <f t="shared" si="7"/>
        <v>1139457</v>
      </c>
      <c r="T12" s="68">
        <f t="shared" si="3"/>
        <v>58.243043412256185</v>
      </c>
      <c r="U12" s="95">
        <f>'[1]OS NPS'!M12</f>
        <v>66662</v>
      </c>
      <c r="V12" s="95">
        <f>'[1]OS NPS'!N12</f>
        <v>816926</v>
      </c>
      <c r="W12" s="68">
        <f t="shared" si="4"/>
        <v>41.756956587743808</v>
      </c>
    </row>
    <row r="13" spans="1:23" ht="18" x14ac:dyDescent="0.25">
      <c r="A13" s="65">
        <v>5</v>
      </c>
      <c r="B13" s="66" t="s">
        <v>17</v>
      </c>
      <c r="C13" s="67">
        <f>'[1]CD RATIO'!L14</f>
        <v>1314114</v>
      </c>
      <c r="D13" s="95">
        <f t="shared" si="5"/>
        <v>148782</v>
      </c>
      <c r="E13" s="95">
        <f t="shared" si="5"/>
        <v>826988</v>
      </c>
      <c r="F13" s="67">
        <f>'[1]OS AGRI'!O14</f>
        <v>93664</v>
      </c>
      <c r="G13" s="67">
        <f>'[1]OS AGRI'!P14</f>
        <v>258983</v>
      </c>
      <c r="H13" s="68">
        <f t="shared" si="0"/>
        <v>31.316415715826594</v>
      </c>
      <c r="I13" s="95">
        <f>'[1]OS MSME'!C13+'[1]OS MSME'!E13+'[1]OS MSME'!G13</f>
        <v>16843</v>
      </c>
      <c r="J13" s="67">
        <f>'[1]OS MSME'!D13+'[1]OS MSME'!F13+'[1]OS MSME'!H13</f>
        <v>202666</v>
      </c>
      <c r="K13" s="68">
        <f t="shared" si="6"/>
        <v>24.506522464654871</v>
      </c>
      <c r="L13" s="95">
        <f>'[1]OS MSME'!I13</f>
        <v>22</v>
      </c>
      <c r="M13" s="67">
        <f>'[1]OS MSME'!J13</f>
        <v>12335</v>
      </c>
      <c r="N13" s="68">
        <f t="shared" si="1"/>
        <v>1.4915573140118117</v>
      </c>
      <c r="O13" s="95">
        <f>'[1]OS OPS'!O13</f>
        <v>9165</v>
      </c>
      <c r="P13" s="67">
        <f>'[1]OS OPS'!P13</f>
        <v>89780</v>
      </c>
      <c r="Q13" s="68">
        <f t="shared" si="2"/>
        <v>10.856263936115157</v>
      </c>
      <c r="R13" s="67">
        <f t="shared" si="7"/>
        <v>119694</v>
      </c>
      <c r="S13" s="67">
        <f t="shared" si="7"/>
        <v>563764</v>
      </c>
      <c r="T13" s="68">
        <f t="shared" si="3"/>
        <v>68.170759430608427</v>
      </c>
      <c r="U13" s="95">
        <f>'[1]OS NPS'!M13</f>
        <v>29088</v>
      </c>
      <c r="V13" s="95">
        <f>'[1]OS NPS'!N13</f>
        <v>263224</v>
      </c>
      <c r="W13" s="68">
        <f t="shared" si="4"/>
        <v>31.82924056939158</v>
      </c>
    </row>
    <row r="14" spans="1:23" ht="18" x14ac:dyDescent="0.25">
      <c r="A14" s="65">
        <v>6</v>
      </c>
      <c r="B14" s="66" t="s">
        <v>18</v>
      </c>
      <c r="C14" s="67">
        <f>'[1]CD RATIO'!L15</f>
        <v>1004513</v>
      </c>
      <c r="D14" s="95">
        <f t="shared" si="5"/>
        <v>70559</v>
      </c>
      <c r="E14" s="95">
        <f>S14+V14</f>
        <v>830504</v>
      </c>
      <c r="F14" s="67">
        <f>'[1]OS AGRI'!O15</f>
        <v>29456</v>
      </c>
      <c r="G14" s="67">
        <f>'[1]OS AGRI'!P15</f>
        <v>102469</v>
      </c>
      <c r="H14" s="68">
        <f t="shared" si="0"/>
        <v>12.338170556674019</v>
      </c>
      <c r="I14" s="95">
        <f>'[1]OS MSME'!C14+'[1]OS MSME'!E14+'[1]OS MSME'!G14</f>
        <v>7108</v>
      </c>
      <c r="J14" s="67">
        <f>'[1]OS MSME'!D14+'[1]OS MSME'!F14+'[1]OS MSME'!H14</f>
        <v>161622</v>
      </c>
      <c r="K14" s="68">
        <f t="shared" si="6"/>
        <v>19.460713012821127</v>
      </c>
      <c r="L14" s="95">
        <f>'[1]OS MSME'!I14</f>
        <v>69</v>
      </c>
      <c r="M14" s="67">
        <f>'[1]OS MSME'!J14</f>
        <v>45694</v>
      </c>
      <c r="N14" s="68">
        <f t="shared" si="1"/>
        <v>5.501960255459335</v>
      </c>
      <c r="O14" s="95">
        <f>'[1]OS OPS'!O14</f>
        <v>4446</v>
      </c>
      <c r="P14" s="67">
        <f>'[1]OS OPS'!P14</f>
        <v>50823</v>
      </c>
      <c r="Q14" s="68">
        <f t="shared" si="2"/>
        <v>6.119537052199628</v>
      </c>
      <c r="R14" s="67">
        <f t="shared" si="7"/>
        <v>41079</v>
      </c>
      <c r="S14" s="67">
        <f t="shared" si="7"/>
        <v>360608</v>
      </c>
      <c r="T14" s="68">
        <f t="shared" si="3"/>
        <v>43.420380877154109</v>
      </c>
      <c r="U14" s="95">
        <f>'[1]OS NPS'!M14</f>
        <v>29480</v>
      </c>
      <c r="V14" s="95">
        <f>'[1]OS NPS'!N14</f>
        <v>469896</v>
      </c>
      <c r="W14" s="68">
        <f t="shared" si="4"/>
        <v>56.579619122845884</v>
      </c>
    </row>
    <row r="15" spans="1:23" ht="18" x14ac:dyDescent="0.25">
      <c r="A15" s="65">
        <v>7</v>
      </c>
      <c r="B15" s="66" t="s">
        <v>19</v>
      </c>
      <c r="C15" s="67">
        <f>'[1]CD RATIO'!L16</f>
        <v>409509</v>
      </c>
      <c r="D15" s="95">
        <f t="shared" si="5"/>
        <v>40317</v>
      </c>
      <c r="E15" s="95">
        <f t="shared" si="5"/>
        <v>666883</v>
      </c>
      <c r="F15" s="67">
        <f>'[1]OS AGRI'!O16</f>
        <v>11691</v>
      </c>
      <c r="G15" s="67">
        <f>'[1]OS AGRI'!P16</f>
        <v>85873</v>
      </c>
      <c r="H15" s="68">
        <f t="shared" si="0"/>
        <v>12.876771487652256</v>
      </c>
      <c r="I15" s="95">
        <f>'[1]OS MSME'!C15+'[1]OS MSME'!E15+'[1]OS MSME'!G15</f>
        <v>8199</v>
      </c>
      <c r="J15" s="67">
        <f>'[1]OS MSME'!D15+'[1]OS MSME'!F15+'[1]OS MSME'!H15</f>
        <v>67824</v>
      </c>
      <c r="K15" s="68">
        <f t="shared" si="6"/>
        <v>10.170299737735105</v>
      </c>
      <c r="L15" s="95">
        <f>'[1]OS MSME'!I15</f>
        <v>13</v>
      </c>
      <c r="M15" s="67">
        <f>'[1]OS MSME'!J15</f>
        <v>9222</v>
      </c>
      <c r="N15" s="68">
        <f t="shared" si="1"/>
        <v>1.3828512647645839</v>
      </c>
      <c r="O15" s="95">
        <f>'[1]OS OPS'!O15</f>
        <v>2262</v>
      </c>
      <c r="P15" s="67">
        <f>'[1]OS OPS'!P15</f>
        <v>44090</v>
      </c>
      <c r="Q15" s="68">
        <f t="shared" si="2"/>
        <v>6.6113546154272935</v>
      </c>
      <c r="R15" s="67">
        <f t="shared" si="7"/>
        <v>22165</v>
      </c>
      <c r="S15" s="67">
        <f t="shared" si="7"/>
        <v>207009</v>
      </c>
      <c r="T15" s="68">
        <f t="shared" si="3"/>
        <v>31.04127710557924</v>
      </c>
      <c r="U15" s="95">
        <f>'[1]OS NPS'!M15</f>
        <v>18152</v>
      </c>
      <c r="V15" s="95">
        <f>'[1]OS NPS'!N15</f>
        <v>459874</v>
      </c>
      <c r="W15" s="68">
        <f t="shared" si="4"/>
        <v>68.95872289442076</v>
      </c>
    </row>
    <row r="16" spans="1:23" ht="18" x14ac:dyDescent="0.25">
      <c r="A16" s="65">
        <v>8</v>
      </c>
      <c r="B16" s="66" t="s">
        <v>20</v>
      </c>
      <c r="C16" s="67">
        <f>'[1]CD RATIO'!L17</f>
        <v>7270524</v>
      </c>
      <c r="D16" s="95">
        <f t="shared" si="5"/>
        <v>953244</v>
      </c>
      <c r="E16" s="95">
        <f t="shared" si="5"/>
        <v>6144699</v>
      </c>
      <c r="F16" s="67">
        <f>'[1]OS AGRI'!O17</f>
        <v>645837</v>
      </c>
      <c r="G16" s="67">
        <f>'[1]OS AGRI'!P17</f>
        <v>1931449</v>
      </c>
      <c r="H16" s="68">
        <f t="shared" si="0"/>
        <v>31.43276830972518</v>
      </c>
      <c r="I16" s="95">
        <f>'[1]OS MSME'!C16+'[1]OS MSME'!E16+'[1]OS MSME'!G16</f>
        <v>94443</v>
      </c>
      <c r="J16" s="67">
        <f>'[1]OS MSME'!D16+'[1]OS MSME'!F16+'[1]OS MSME'!H16</f>
        <v>1127082</v>
      </c>
      <c r="K16" s="68">
        <f t="shared" si="6"/>
        <v>18.342346793553272</v>
      </c>
      <c r="L16" s="95">
        <f>'[1]OS MSME'!I16</f>
        <v>593</v>
      </c>
      <c r="M16" s="67">
        <f>'[1]OS MSME'!J16</f>
        <v>225996</v>
      </c>
      <c r="N16" s="68">
        <f t="shared" si="1"/>
        <v>3.6779018793272056</v>
      </c>
      <c r="O16" s="95">
        <f>'[1]OS OPS'!O16</f>
        <v>48766</v>
      </c>
      <c r="P16" s="67">
        <f>'[1]OS OPS'!P16</f>
        <v>408734</v>
      </c>
      <c r="Q16" s="68">
        <f t="shared" si="2"/>
        <v>6.6518148407269422</v>
      </c>
      <c r="R16" s="67">
        <f t="shared" si="7"/>
        <v>789639</v>
      </c>
      <c r="S16" s="67">
        <f t="shared" si="7"/>
        <v>3693261</v>
      </c>
      <c r="T16" s="68">
        <f t="shared" si="3"/>
        <v>60.104831823332603</v>
      </c>
      <c r="U16" s="95">
        <f>'[1]OS NPS'!M16</f>
        <v>163605</v>
      </c>
      <c r="V16" s="95">
        <f>'[1]OS NPS'!N16</f>
        <v>2451438</v>
      </c>
      <c r="W16" s="68">
        <f t="shared" si="4"/>
        <v>39.895168176667404</v>
      </c>
    </row>
    <row r="17" spans="1:23" ht="18" x14ac:dyDescent="0.25">
      <c r="A17" s="65">
        <v>9</v>
      </c>
      <c r="B17" s="66" t="s">
        <v>21</v>
      </c>
      <c r="C17" s="67">
        <f>'[1]CD RATIO'!L18</f>
        <v>257088</v>
      </c>
      <c r="D17" s="95">
        <f t="shared" si="5"/>
        <v>33992</v>
      </c>
      <c r="E17" s="95">
        <f t="shared" si="5"/>
        <v>244184</v>
      </c>
      <c r="F17" s="67">
        <f>'[1]OS AGRI'!O18</f>
        <v>20118</v>
      </c>
      <c r="G17" s="67">
        <f>'[1]OS AGRI'!P18</f>
        <v>81778</v>
      </c>
      <c r="H17" s="68">
        <f t="shared" si="0"/>
        <v>33.490318776004976</v>
      </c>
      <c r="I17" s="95">
        <f>'[1]OS MSME'!C17+'[1]OS MSME'!E17+'[1]OS MSME'!G17</f>
        <v>4472</v>
      </c>
      <c r="J17" s="67">
        <f>'[1]OS MSME'!D17+'[1]OS MSME'!F17+'[1]OS MSME'!H17</f>
        <v>68366</v>
      </c>
      <c r="K17" s="68">
        <f t="shared" si="6"/>
        <v>27.997739409625527</v>
      </c>
      <c r="L17" s="95">
        <f>'[1]OS MSME'!I17</f>
        <v>5</v>
      </c>
      <c r="M17" s="67">
        <f>'[1]OS MSME'!J17</f>
        <v>1274</v>
      </c>
      <c r="N17" s="68">
        <f t="shared" si="1"/>
        <v>0.52173770599220259</v>
      </c>
      <c r="O17" s="95">
        <f>'[1]OS OPS'!O17</f>
        <v>2366</v>
      </c>
      <c r="P17" s="67">
        <f>'[1]OS OPS'!P17</f>
        <v>20068</v>
      </c>
      <c r="Q17" s="68">
        <f t="shared" si="2"/>
        <v>8.21839268748157</v>
      </c>
      <c r="R17" s="67">
        <f t="shared" si="7"/>
        <v>26961</v>
      </c>
      <c r="S17" s="67">
        <f t="shared" si="7"/>
        <v>171486</v>
      </c>
      <c r="T17" s="68">
        <f t="shared" si="3"/>
        <v>70.228188579104284</v>
      </c>
      <c r="U17" s="95">
        <f>'[1]OS NPS'!M17</f>
        <v>7031</v>
      </c>
      <c r="V17" s="95">
        <f>'[1]OS NPS'!N17</f>
        <v>72698</v>
      </c>
      <c r="W17" s="68">
        <f t="shared" si="4"/>
        <v>29.771811420895716</v>
      </c>
    </row>
    <row r="18" spans="1:23" ht="18" x14ac:dyDescent="0.25">
      <c r="A18" s="65">
        <v>10</v>
      </c>
      <c r="B18" s="66" t="s">
        <v>22</v>
      </c>
      <c r="C18" s="67">
        <f>'[1]CD RATIO'!L19</f>
        <v>1997573</v>
      </c>
      <c r="D18" s="95">
        <f t="shared" si="5"/>
        <v>225890</v>
      </c>
      <c r="E18" s="95">
        <f t="shared" si="5"/>
        <v>1616762</v>
      </c>
      <c r="F18" s="67">
        <f>'[1]OS AGRI'!O19</f>
        <v>122374</v>
      </c>
      <c r="G18" s="67">
        <f>'[1]OS AGRI'!P19</f>
        <v>414138</v>
      </c>
      <c r="H18" s="68">
        <f t="shared" si="0"/>
        <v>25.615272996272797</v>
      </c>
      <c r="I18" s="95">
        <f>'[1]OS MSME'!C18+'[1]OS MSME'!E18+'[1]OS MSME'!G18</f>
        <v>28516</v>
      </c>
      <c r="J18" s="67">
        <f>'[1]OS MSME'!D18+'[1]OS MSME'!F18+'[1]OS MSME'!H18</f>
        <v>346767</v>
      </c>
      <c r="K18" s="68">
        <f t="shared" si="6"/>
        <v>21.448240371804879</v>
      </c>
      <c r="L18" s="95">
        <f>'[1]OS MSME'!I18</f>
        <v>135</v>
      </c>
      <c r="M18" s="67">
        <f>'[1]OS MSME'!J18</f>
        <v>89709</v>
      </c>
      <c r="N18" s="68">
        <f t="shared" si="1"/>
        <v>5.5486831085836998</v>
      </c>
      <c r="O18" s="95">
        <f>'[1]OS OPS'!O18</f>
        <v>12343</v>
      </c>
      <c r="P18" s="67">
        <f>'[1]OS OPS'!P18</f>
        <v>93928</v>
      </c>
      <c r="Q18" s="68">
        <f t="shared" si="2"/>
        <v>5.8096367925520269</v>
      </c>
      <c r="R18" s="67">
        <f t="shared" si="7"/>
        <v>163368</v>
      </c>
      <c r="S18" s="67">
        <f t="shared" si="7"/>
        <v>944542</v>
      </c>
      <c r="T18" s="68">
        <f t="shared" si="3"/>
        <v>58.421833269213401</v>
      </c>
      <c r="U18" s="95">
        <f>'[1]OS NPS'!M18</f>
        <v>62522</v>
      </c>
      <c r="V18" s="95">
        <f>'[1]OS NPS'!N18</f>
        <v>672220</v>
      </c>
      <c r="W18" s="68">
        <f t="shared" si="4"/>
        <v>41.578166730786592</v>
      </c>
    </row>
    <row r="19" spans="1:23" ht="18" x14ac:dyDescent="0.25">
      <c r="A19" s="65">
        <v>11</v>
      </c>
      <c r="B19" s="66" t="s">
        <v>23</v>
      </c>
      <c r="C19" s="67">
        <f>'[1]CD RATIO'!L20</f>
        <v>1501145</v>
      </c>
      <c r="D19" s="95">
        <f t="shared" si="5"/>
        <v>210247</v>
      </c>
      <c r="E19" s="95">
        <f t="shared" si="5"/>
        <v>1293922</v>
      </c>
      <c r="F19" s="67">
        <f>'[1]OS AGRI'!O20</f>
        <v>117734</v>
      </c>
      <c r="G19" s="67">
        <f>'[1]OS AGRI'!P20</f>
        <v>276006</v>
      </c>
      <c r="H19" s="68">
        <f t="shared" si="0"/>
        <v>21.330961217136736</v>
      </c>
      <c r="I19" s="95">
        <f>'[1]OS MSME'!C19+'[1]OS MSME'!E19+'[1]OS MSME'!G19</f>
        <v>28617</v>
      </c>
      <c r="J19" s="67">
        <f>'[1]OS MSME'!D19+'[1]OS MSME'!F19+'[1]OS MSME'!H19</f>
        <v>382853</v>
      </c>
      <c r="K19" s="68">
        <f t="shared" si="6"/>
        <v>29.588568708160153</v>
      </c>
      <c r="L19" s="95">
        <f>'[1]OS MSME'!I19</f>
        <v>11</v>
      </c>
      <c r="M19" s="67">
        <f>'[1]OS MSME'!J19</f>
        <v>7875</v>
      </c>
      <c r="N19" s="68">
        <f t="shared" si="1"/>
        <v>0.60861473875550465</v>
      </c>
      <c r="O19" s="95">
        <f>'[1]OS OPS'!O19</f>
        <v>27541</v>
      </c>
      <c r="P19" s="67">
        <f>'[1]OS OPS'!P19</f>
        <v>213216</v>
      </c>
      <c r="Q19" s="68">
        <f t="shared" si="2"/>
        <v>16.478273033459512</v>
      </c>
      <c r="R19" s="67">
        <f t="shared" si="7"/>
        <v>173903</v>
      </c>
      <c r="S19" s="67">
        <f t="shared" si="7"/>
        <v>879950</v>
      </c>
      <c r="T19" s="68">
        <f t="shared" si="3"/>
        <v>68.006417697511907</v>
      </c>
      <c r="U19" s="95">
        <f>'[1]OS NPS'!M19</f>
        <v>36344</v>
      </c>
      <c r="V19" s="95">
        <f>'[1]OS NPS'!N19</f>
        <v>413972</v>
      </c>
      <c r="W19" s="68">
        <f t="shared" si="4"/>
        <v>31.993582302488097</v>
      </c>
    </row>
    <row r="20" spans="1:23" ht="18" x14ac:dyDescent="0.25">
      <c r="A20" s="65">
        <v>12</v>
      </c>
      <c r="B20" s="66" t="s">
        <v>24</v>
      </c>
      <c r="C20" s="67">
        <f>'[1]CD RATIO'!L21</f>
        <v>23164113</v>
      </c>
      <c r="D20" s="95">
        <f t="shared" si="5"/>
        <v>2603390</v>
      </c>
      <c r="E20" s="95">
        <f t="shared" si="5"/>
        <v>17323257</v>
      </c>
      <c r="F20" s="67">
        <f>'[1]OS AGRI'!O21</f>
        <v>838655</v>
      </c>
      <c r="G20" s="67">
        <f>'[1]OS AGRI'!P21</f>
        <v>2486720</v>
      </c>
      <c r="H20" s="68">
        <f t="shared" si="0"/>
        <v>14.354806373882232</v>
      </c>
      <c r="I20" s="95">
        <f>'[1]OS MSME'!C20+'[1]OS MSME'!E20+'[1]OS MSME'!G20</f>
        <v>138611</v>
      </c>
      <c r="J20" s="67">
        <f>'[1]OS MSME'!D20+'[1]OS MSME'!F20+'[1]OS MSME'!H20</f>
        <v>2183641</v>
      </c>
      <c r="K20" s="68">
        <f t="shared" si="6"/>
        <v>12.605256621200043</v>
      </c>
      <c r="L20" s="95">
        <f>'[1]OS MSME'!I20</f>
        <v>1139</v>
      </c>
      <c r="M20" s="67">
        <f>'[1]OS MSME'!J20</f>
        <v>3048689</v>
      </c>
      <c r="N20" s="68">
        <f t="shared" si="1"/>
        <v>17.598821053107969</v>
      </c>
      <c r="O20" s="95">
        <f>'[1]OS OPS'!O20</f>
        <v>174160</v>
      </c>
      <c r="P20" s="67">
        <f>'[1]OS OPS'!P20</f>
        <v>1838021</v>
      </c>
      <c r="Q20" s="68">
        <f t="shared" si="2"/>
        <v>10.610135264979327</v>
      </c>
      <c r="R20" s="67">
        <f t="shared" si="7"/>
        <v>1152565</v>
      </c>
      <c r="S20" s="67">
        <f t="shared" si="7"/>
        <v>9557071</v>
      </c>
      <c r="T20" s="68">
        <f t="shared" si="3"/>
        <v>55.169019313169571</v>
      </c>
      <c r="U20" s="95">
        <f>'[1]OS NPS'!M20</f>
        <v>1450825</v>
      </c>
      <c r="V20" s="95">
        <f>'[1]OS NPS'!N20</f>
        <v>7766186</v>
      </c>
      <c r="W20" s="68">
        <f t="shared" si="4"/>
        <v>44.830980686830422</v>
      </c>
    </row>
    <row r="21" spans="1:23" ht="18" x14ac:dyDescent="0.25">
      <c r="A21" s="69" t="s">
        <v>25</v>
      </c>
      <c r="B21" s="70" t="s">
        <v>26</v>
      </c>
      <c r="C21" s="69">
        <f>SUM(C9:C20)</f>
        <v>47384499</v>
      </c>
      <c r="D21" s="69">
        <f>R21+U21</f>
        <v>6110087</v>
      </c>
      <c r="E21" s="71">
        <f>S21+V21</f>
        <v>39257466</v>
      </c>
      <c r="F21" s="71">
        <f>SUM(F9:F20)</f>
        <v>2943975</v>
      </c>
      <c r="G21" s="69">
        <f>SUM(G9:G20)</f>
        <v>8567235</v>
      </c>
      <c r="H21" s="72">
        <f t="shared" si="0"/>
        <v>21.823199184583132</v>
      </c>
      <c r="I21" s="69">
        <f>SUM(I9:I20)</f>
        <v>513237</v>
      </c>
      <c r="J21" s="69">
        <f>SUM(J9:J20)</f>
        <v>6480080</v>
      </c>
      <c r="K21" s="72">
        <f t="shared" si="6"/>
        <v>16.506618129657173</v>
      </c>
      <c r="L21" s="69">
        <f>SUM(L9:L20)</f>
        <v>3174</v>
      </c>
      <c r="M21" s="69">
        <f>SUM(M9:M20)</f>
        <v>3779712</v>
      </c>
      <c r="N21" s="72">
        <f t="shared" si="1"/>
        <v>9.6280080838635893</v>
      </c>
      <c r="O21" s="69">
        <f>SUM(O9:O20)</f>
        <v>352953</v>
      </c>
      <c r="P21" s="69">
        <f>SUM(P9:P20)</f>
        <v>3469653</v>
      </c>
      <c r="Q21" s="72">
        <f t="shared" si="2"/>
        <v>8.8381990829464137</v>
      </c>
      <c r="R21" s="71">
        <f>SUM(R9:R20)</f>
        <v>3813339</v>
      </c>
      <c r="S21" s="71">
        <f>SUM(S9:S20)</f>
        <v>22296680</v>
      </c>
      <c r="T21" s="72">
        <f t="shared" si="3"/>
        <v>56.79602448105031</v>
      </c>
      <c r="U21" s="69">
        <f>SUM(U9:U20)</f>
        <v>2296748</v>
      </c>
      <c r="V21" s="69">
        <f>SUM(V9:V20)</f>
        <v>16960786</v>
      </c>
      <c r="W21" s="72">
        <f t="shared" si="4"/>
        <v>43.203975518949697</v>
      </c>
    </row>
    <row r="22" spans="1:23" ht="18" x14ac:dyDescent="0.25">
      <c r="A22" s="64" t="s">
        <v>79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</row>
    <row r="23" spans="1:23" ht="18" x14ac:dyDescent="0.25">
      <c r="A23" s="65">
        <v>13</v>
      </c>
      <c r="B23" s="66" t="s">
        <v>28</v>
      </c>
      <c r="C23" s="67">
        <f>'[1]CD RATIO'!L24</f>
        <v>2134674</v>
      </c>
      <c r="D23" s="95">
        <f t="shared" ref="D23:E38" si="8">R23+U23</f>
        <v>719007</v>
      </c>
      <c r="E23" s="95">
        <f t="shared" si="8"/>
        <v>3719586</v>
      </c>
      <c r="F23" s="67">
        <f>'[1]OS AGRI'!O24</f>
        <v>155760</v>
      </c>
      <c r="G23" s="67">
        <f>'[1]OS AGRI'!P24</f>
        <v>539982</v>
      </c>
      <c r="H23" s="68">
        <f t="shared" ref="H23:H46" si="9">G23/E23%</f>
        <v>14.517260791926843</v>
      </c>
      <c r="I23" s="95">
        <f>'[1]OS MSME'!C23+'[1]OS MSME'!E23+'[1]OS MSME'!G23</f>
        <v>34544</v>
      </c>
      <c r="J23" s="67">
        <f>'[1]OS MSME'!D23+'[1]OS MSME'!F23+'[1]OS MSME'!H23</f>
        <v>1286736</v>
      </c>
      <c r="K23" s="68">
        <f t="shared" ref="K23:K46" si="10">J23/E23%</f>
        <v>34.593527344172173</v>
      </c>
      <c r="L23" s="95">
        <f>'[1]OS MSME'!I23</f>
        <v>1902</v>
      </c>
      <c r="M23" s="67">
        <f>'[1]OS MSME'!J23</f>
        <v>154790</v>
      </c>
      <c r="N23" s="68">
        <f t="shared" ref="N23:N46" si="11">M23/E23%</f>
        <v>4.1614846383441595</v>
      </c>
      <c r="O23" s="95">
        <f>'[1]OS OPS'!O23</f>
        <v>45525</v>
      </c>
      <c r="P23" s="67">
        <f>'[1]OS OPS'!P23</f>
        <v>149944</v>
      </c>
      <c r="Q23" s="68">
        <f t="shared" ref="Q23:Q46" si="12">P23/E23%</f>
        <v>4.0312013218675409</v>
      </c>
      <c r="R23" s="67">
        <f>F23+I23+L23+O23</f>
        <v>237731</v>
      </c>
      <c r="S23" s="67">
        <f>G23+J23+M23+P23</f>
        <v>2131452</v>
      </c>
      <c r="T23" s="68">
        <f t="shared" ref="T23:T46" si="13">S23/E23%</f>
        <v>57.303474096310715</v>
      </c>
      <c r="U23" s="95">
        <f>'[1]OS NPS'!M23</f>
        <v>481276</v>
      </c>
      <c r="V23" s="95">
        <f>'[1]OS NPS'!N23</f>
        <v>1588134</v>
      </c>
      <c r="W23" s="68">
        <f t="shared" ref="W23:W46" si="14">V23/E23%</f>
        <v>42.696525903689277</v>
      </c>
    </row>
    <row r="24" spans="1:23" ht="18" x14ac:dyDescent="0.25">
      <c r="A24" s="65">
        <v>14</v>
      </c>
      <c r="B24" s="66" t="s">
        <v>29</v>
      </c>
      <c r="C24" s="67">
        <f>'[1]CD RATIO'!L25</f>
        <v>315201</v>
      </c>
      <c r="D24" s="95">
        <f t="shared" si="8"/>
        <v>258727</v>
      </c>
      <c r="E24" s="95">
        <f t="shared" si="8"/>
        <v>563924</v>
      </c>
      <c r="F24" s="67">
        <f>'[1]OS AGRI'!O25</f>
        <v>34236</v>
      </c>
      <c r="G24" s="67">
        <f>'[1]OS AGRI'!P25</f>
        <v>45324</v>
      </c>
      <c r="H24" s="68">
        <f t="shared" si="9"/>
        <v>8.0372532468914262</v>
      </c>
      <c r="I24" s="95">
        <f>'[1]OS MSME'!C24+'[1]OS MSME'!E24+'[1]OS MSME'!G24</f>
        <v>78066</v>
      </c>
      <c r="J24" s="67">
        <f>'[1]OS MSME'!D24+'[1]OS MSME'!F24+'[1]OS MSME'!H24</f>
        <v>116436</v>
      </c>
      <c r="K24" s="68">
        <f t="shared" si="10"/>
        <v>20.647463133330024</v>
      </c>
      <c r="L24" s="95">
        <f>'[1]OS MSME'!I24</f>
        <v>101</v>
      </c>
      <c r="M24" s="67">
        <f>'[1]OS MSME'!J24</f>
        <v>4551</v>
      </c>
      <c r="N24" s="68">
        <f t="shared" si="11"/>
        <v>0.80702364148360417</v>
      </c>
      <c r="O24" s="95">
        <f>'[1]OS OPS'!O24</f>
        <v>64981</v>
      </c>
      <c r="P24" s="67">
        <f>'[1]OS OPS'!P24</f>
        <v>81157</v>
      </c>
      <c r="Q24" s="68">
        <f t="shared" si="12"/>
        <v>14.391478284307816</v>
      </c>
      <c r="R24" s="67">
        <f t="shared" ref="R24:S44" si="15">F24+I24+L24+O24</f>
        <v>177384</v>
      </c>
      <c r="S24" s="67">
        <f t="shared" si="15"/>
        <v>247468</v>
      </c>
      <c r="T24" s="68">
        <f t="shared" si="13"/>
        <v>43.883218306012871</v>
      </c>
      <c r="U24" s="95">
        <f>'[1]OS NPS'!M24</f>
        <v>81343</v>
      </c>
      <c r="V24" s="95">
        <f>'[1]OS NPS'!N24</f>
        <v>316456</v>
      </c>
      <c r="W24" s="68">
        <f t="shared" si="14"/>
        <v>56.116781693987136</v>
      </c>
    </row>
    <row r="25" spans="1:23" ht="18" x14ac:dyDescent="0.25">
      <c r="A25" s="65">
        <v>15</v>
      </c>
      <c r="B25" s="66" t="s">
        <v>30</v>
      </c>
      <c r="C25" s="67">
        <f>'[1]CD RATIO'!L26</f>
        <v>55835</v>
      </c>
      <c r="D25" s="95">
        <f t="shared" si="8"/>
        <v>13993</v>
      </c>
      <c r="E25" s="95">
        <f t="shared" si="8"/>
        <v>21199</v>
      </c>
      <c r="F25" s="67">
        <f>'[1]OS AGRI'!O26</f>
        <v>12384</v>
      </c>
      <c r="G25" s="67">
        <f>'[1]OS AGRI'!P26</f>
        <v>7855</v>
      </c>
      <c r="H25" s="68">
        <f t="shared" si="9"/>
        <v>37.053634605405911</v>
      </c>
      <c r="I25" s="95">
        <f>'[1]OS MSME'!C25+'[1]OS MSME'!E25+'[1]OS MSME'!G25</f>
        <v>10</v>
      </c>
      <c r="J25" s="67">
        <f>'[1]OS MSME'!D25+'[1]OS MSME'!F25+'[1]OS MSME'!H25</f>
        <v>1059</v>
      </c>
      <c r="K25" s="68">
        <f t="shared" si="10"/>
        <v>4.9955186565404031</v>
      </c>
      <c r="L25" s="95">
        <f>'[1]OS MSME'!I25</f>
        <v>0</v>
      </c>
      <c r="M25" s="67">
        <f>'[1]OS MSME'!J25</f>
        <v>0</v>
      </c>
      <c r="N25" s="68">
        <f t="shared" si="11"/>
        <v>0</v>
      </c>
      <c r="O25" s="95">
        <f>'[1]OS OPS'!O25</f>
        <v>428</v>
      </c>
      <c r="P25" s="67">
        <f>'[1]OS OPS'!P25</f>
        <v>67</v>
      </c>
      <c r="Q25" s="68">
        <f t="shared" si="12"/>
        <v>0.31605264399264116</v>
      </c>
      <c r="R25" s="67">
        <f t="shared" si="15"/>
        <v>12822</v>
      </c>
      <c r="S25" s="67">
        <f t="shared" si="15"/>
        <v>8981</v>
      </c>
      <c r="T25" s="68">
        <f t="shared" si="13"/>
        <v>42.365205905938957</v>
      </c>
      <c r="U25" s="95">
        <f>'[1]OS NPS'!M25</f>
        <v>1171</v>
      </c>
      <c r="V25" s="95">
        <f>'[1]OS NPS'!N25</f>
        <v>12218</v>
      </c>
      <c r="W25" s="68">
        <f t="shared" si="14"/>
        <v>57.634794094061036</v>
      </c>
    </row>
    <row r="26" spans="1:23" ht="18" x14ac:dyDescent="0.25">
      <c r="A26" s="65">
        <v>16</v>
      </c>
      <c r="B26" s="66" t="s">
        <v>31</v>
      </c>
      <c r="C26" s="67">
        <f>'[1]CD RATIO'!L27</f>
        <v>28702</v>
      </c>
      <c r="D26" s="95">
        <f t="shared" si="8"/>
        <v>1837</v>
      </c>
      <c r="E26" s="95">
        <f t="shared" si="8"/>
        <v>137348</v>
      </c>
      <c r="F26" s="67">
        <f>'[1]OS AGRI'!O27</f>
        <v>26</v>
      </c>
      <c r="G26" s="67">
        <f>'[1]OS AGRI'!P27</f>
        <v>1641</v>
      </c>
      <c r="H26" s="68">
        <f t="shared" si="9"/>
        <v>1.1947753152575937</v>
      </c>
      <c r="I26" s="95">
        <f>'[1]OS MSME'!C26+'[1]OS MSME'!E26+'[1]OS MSME'!G26</f>
        <v>1014</v>
      </c>
      <c r="J26" s="67">
        <f>'[1]OS MSME'!D26+'[1]OS MSME'!F26+'[1]OS MSME'!H26</f>
        <v>92118</v>
      </c>
      <c r="K26" s="68">
        <f t="shared" si="10"/>
        <v>67.06905087806156</v>
      </c>
      <c r="L26" s="95">
        <f>'[1]OS MSME'!I26</f>
        <v>17</v>
      </c>
      <c r="M26" s="67">
        <f>'[1]OS MSME'!J26</f>
        <v>7226</v>
      </c>
      <c r="N26" s="68">
        <f t="shared" si="11"/>
        <v>5.261088621603518</v>
      </c>
      <c r="O26" s="95">
        <f>'[1]OS OPS'!O26</f>
        <v>88</v>
      </c>
      <c r="P26" s="67">
        <f>'[1]OS OPS'!P26</f>
        <v>5090</v>
      </c>
      <c r="Q26" s="68">
        <f t="shared" si="12"/>
        <v>3.7059149022919882</v>
      </c>
      <c r="R26" s="67">
        <f t="shared" si="15"/>
        <v>1145</v>
      </c>
      <c r="S26" s="67">
        <f t="shared" si="15"/>
        <v>106075</v>
      </c>
      <c r="T26" s="68">
        <f t="shared" si="13"/>
        <v>77.230829717214661</v>
      </c>
      <c r="U26" s="95">
        <f>'[1]OS NPS'!M26</f>
        <v>692</v>
      </c>
      <c r="V26" s="95">
        <f>'[1]OS NPS'!N26</f>
        <v>31273</v>
      </c>
      <c r="W26" s="68">
        <f t="shared" si="14"/>
        <v>22.769170282785332</v>
      </c>
    </row>
    <row r="27" spans="1:23" ht="18" x14ac:dyDescent="0.25">
      <c r="A27" s="65">
        <v>17</v>
      </c>
      <c r="B27" s="66" t="s">
        <v>32</v>
      </c>
      <c r="C27" s="67">
        <f>'[1]CD RATIO'!L28</f>
        <v>184031</v>
      </c>
      <c r="D27" s="95">
        <f t="shared" si="8"/>
        <v>105030</v>
      </c>
      <c r="E27" s="95">
        <f t="shared" si="8"/>
        <v>320681</v>
      </c>
      <c r="F27" s="67">
        <f>'[1]OS AGRI'!O28</f>
        <v>41482</v>
      </c>
      <c r="G27" s="67">
        <f>'[1]OS AGRI'!P28</f>
        <v>79675</v>
      </c>
      <c r="H27" s="68">
        <f t="shared" si="9"/>
        <v>24.845563036163664</v>
      </c>
      <c r="I27" s="95">
        <f>'[1]OS MSME'!C27+'[1]OS MSME'!E27+'[1]OS MSME'!G27</f>
        <v>2664</v>
      </c>
      <c r="J27" s="67">
        <f>'[1]OS MSME'!D27+'[1]OS MSME'!F27+'[1]OS MSME'!H27</f>
        <v>62465</v>
      </c>
      <c r="K27" s="68">
        <f t="shared" si="10"/>
        <v>19.47885905307767</v>
      </c>
      <c r="L27" s="95">
        <f>'[1]OS MSME'!I27</f>
        <v>5</v>
      </c>
      <c r="M27" s="67">
        <f>'[1]OS MSME'!J27</f>
        <v>122</v>
      </c>
      <c r="N27" s="68">
        <f t="shared" si="11"/>
        <v>3.8044037532625884E-2</v>
      </c>
      <c r="O27" s="95">
        <f>'[1]OS OPS'!O27</f>
        <v>50648</v>
      </c>
      <c r="P27" s="67">
        <f>'[1]OS OPS'!P27</f>
        <v>68241</v>
      </c>
      <c r="Q27" s="68">
        <f t="shared" si="12"/>
        <v>21.280025944786253</v>
      </c>
      <c r="R27" s="67">
        <f t="shared" si="15"/>
        <v>94799</v>
      </c>
      <c r="S27" s="67">
        <f t="shared" si="15"/>
        <v>210503</v>
      </c>
      <c r="T27" s="68">
        <f t="shared" si="13"/>
        <v>65.642492071560213</v>
      </c>
      <c r="U27" s="95">
        <f>'[1]OS NPS'!M27</f>
        <v>10231</v>
      </c>
      <c r="V27" s="95">
        <f>'[1]OS NPS'!N27</f>
        <v>110178</v>
      </c>
      <c r="W27" s="68">
        <f t="shared" si="14"/>
        <v>34.357507928439787</v>
      </c>
    </row>
    <row r="28" spans="1:23" ht="18" x14ac:dyDescent="0.25">
      <c r="A28" s="65">
        <v>18</v>
      </c>
      <c r="B28" s="66" t="s">
        <v>33</v>
      </c>
      <c r="C28" s="67">
        <f>'[1]CD RATIO'!L29</f>
        <v>4032</v>
      </c>
      <c r="D28" s="95">
        <f t="shared" si="8"/>
        <v>673</v>
      </c>
      <c r="E28" s="95">
        <f t="shared" si="8"/>
        <v>3634</v>
      </c>
      <c r="F28" s="67">
        <f>'[1]OS AGRI'!O29</f>
        <v>2</v>
      </c>
      <c r="G28" s="67">
        <f>'[1]OS AGRI'!P29</f>
        <v>918</v>
      </c>
      <c r="H28" s="68">
        <f t="shared" si="9"/>
        <v>25.261419922949916</v>
      </c>
      <c r="I28" s="95">
        <f>'[1]OS MSME'!C28+'[1]OS MSME'!E28+'[1]OS MSME'!G28</f>
        <v>17</v>
      </c>
      <c r="J28" s="67">
        <f>'[1]OS MSME'!D28+'[1]OS MSME'!F28+'[1]OS MSME'!H28</f>
        <v>157</v>
      </c>
      <c r="K28" s="68">
        <f t="shared" si="10"/>
        <v>4.3203082003302145</v>
      </c>
      <c r="L28" s="95">
        <f>'[1]OS MSME'!I28</f>
        <v>0</v>
      </c>
      <c r="M28" s="67">
        <f>'[1]OS MSME'!J28</f>
        <v>0</v>
      </c>
      <c r="N28" s="68">
        <f t="shared" si="11"/>
        <v>0</v>
      </c>
      <c r="O28" s="95">
        <f>'[1]OS OPS'!O28</f>
        <v>8</v>
      </c>
      <c r="P28" s="67">
        <f>'[1]OS OPS'!P28</f>
        <v>101</v>
      </c>
      <c r="Q28" s="68">
        <f t="shared" si="12"/>
        <v>2.7793065492570168</v>
      </c>
      <c r="R28" s="67">
        <f t="shared" si="15"/>
        <v>27</v>
      </c>
      <c r="S28" s="67">
        <f t="shared" si="15"/>
        <v>1176</v>
      </c>
      <c r="T28" s="68">
        <f t="shared" si="13"/>
        <v>32.361034672537144</v>
      </c>
      <c r="U28" s="95">
        <f>'[1]OS NPS'!M28</f>
        <v>646</v>
      </c>
      <c r="V28" s="95">
        <f>'[1]OS NPS'!N28</f>
        <v>2458</v>
      </c>
      <c r="W28" s="68">
        <f t="shared" si="14"/>
        <v>67.638965327462842</v>
      </c>
    </row>
    <row r="29" spans="1:23" ht="18" x14ac:dyDescent="0.25">
      <c r="A29" s="65">
        <v>19</v>
      </c>
      <c r="B29" s="66" t="s">
        <v>34</v>
      </c>
      <c r="C29" s="67">
        <f>'[1]CD RATIO'!L30</f>
        <v>124906</v>
      </c>
      <c r="D29" s="95">
        <f t="shared" si="8"/>
        <v>8349</v>
      </c>
      <c r="E29" s="95">
        <f t="shared" si="8"/>
        <v>269598</v>
      </c>
      <c r="F29" s="67">
        <f>'[1]OS AGRI'!O30</f>
        <v>1140</v>
      </c>
      <c r="G29" s="67">
        <f>'[1]OS AGRI'!P30</f>
        <v>6255</v>
      </c>
      <c r="H29" s="68">
        <f t="shared" si="9"/>
        <v>2.320121069147397</v>
      </c>
      <c r="I29" s="95">
        <f>'[1]OS MSME'!C29+'[1]OS MSME'!E29+'[1]OS MSME'!G29</f>
        <v>678</v>
      </c>
      <c r="J29" s="67">
        <f>'[1]OS MSME'!D29+'[1]OS MSME'!F29+'[1]OS MSME'!H29</f>
        <v>30622</v>
      </c>
      <c r="K29" s="68">
        <f t="shared" si="10"/>
        <v>11.358392866415922</v>
      </c>
      <c r="L29" s="95">
        <f>'[1]OS MSME'!I29</f>
        <v>227</v>
      </c>
      <c r="M29" s="67">
        <f>'[1]OS MSME'!J29</f>
        <v>14841</v>
      </c>
      <c r="N29" s="68">
        <f t="shared" si="11"/>
        <v>5.5048627957180694</v>
      </c>
      <c r="O29" s="95">
        <f>'[1]OS OPS'!O29</f>
        <v>155</v>
      </c>
      <c r="P29" s="67">
        <f>'[1]OS OPS'!P29</f>
        <v>1713</v>
      </c>
      <c r="Q29" s="68">
        <f t="shared" si="12"/>
        <v>0.63539047025571405</v>
      </c>
      <c r="R29" s="67">
        <f t="shared" si="15"/>
        <v>2200</v>
      </c>
      <c r="S29" s="67">
        <f t="shared" si="15"/>
        <v>53431</v>
      </c>
      <c r="T29" s="68">
        <f t="shared" si="13"/>
        <v>19.818767201537103</v>
      </c>
      <c r="U29" s="95">
        <f>'[1]OS NPS'!M29</f>
        <v>6149</v>
      </c>
      <c r="V29" s="95">
        <f>'[1]OS NPS'!N29</f>
        <v>216167</v>
      </c>
      <c r="W29" s="68">
        <f t="shared" si="14"/>
        <v>80.181232798462901</v>
      </c>
    </row>
    <row r="30" spans="1:23" ht="18" x14ac:dyDescent="0.25">
      <c r="A30" s="65">
        <v>20</v>
      </c>
      <c r="B30" s="66" t="s">
        <v>35</v>
      </c>
      <c r="C30" s="67">
        <f>'[1]CD RATIO'!L31</f>
        <v>7042447</v>
      </c>
      <c r="D30" s="95">
        <f t="shared" si="8"/>
        <v>2594224</v>
      </c>
      <c r="E30" s="95">
        <f t="shared" si="8"/>
        <v>11730794</v>
      </c>
      <c r="F30" s="67">
        <f>'[1]OS AGRI'!O31</f>
        <v>494578</v>
      </c>
      <c r="G30" s="67">
        <f>'[1]OS AGRI'!P31</f>
        <v>1827077</v>
      </c>
      <c r="H30" s="68">
        <f t="shared" si="9"/>
        <v>15.575049736616293</v>
      </c>
      <c r="I30" s="95">
        <f>'[1]OS MSME'!C30+'[1]OS MSME'!E30+'[1]OS MSME'!G30</f>
        <v>119641</v>
      </c>
      <c r="J30" s="67">
        <f>'[1]OS MSME'!D30+'[1]OS MSME'!F30+'[1]OS MSME'!H30</f>
        <v>3518625</v>
      </c>
      <c r="K30" s="68">
        <f t="shared" si="10"/>
        <v>29.994772732348721</v>
      </c>
      <c r="L30" s="95">
        <f>'[1]OS MSME'!I30</f>
        <v>5220</v>
      </c>
      <c r="M30" s="67">
        <f>'[1]OS MSME'!J30</f>
        <v>653796</v>
      </c>
      <c r="N30" s="68">
        <f t="shared" si="11"/>
        <v>5.5733311828679284</v>
      </c>
      <c r="O30" s="95">
        <f>'[1]OS OPS'!O30</f>
        <v>94070</v>
      </c>
      <c r="P30" s="67">
        <f>'[1]OS OPS'!P30</f>
        <v>1036251</v>
      </c>
      <c r="Q30" s="68">
        <f t="shared" si="12"/>
        <v>8.8335964300455707</v>
      </c>
      <c r="R30" s="67">
        <f t="shared" si="15"/>
        <v>713509</v>
      </c>
      <c r="S30" s="67">
        <f t="shared" si="15"/>
        <v>7035749</v>
      </c>
      <c r="T30" s="68">
        <f t="shared" si="13"/>
        <v>59.976750081878514</v>
      </c>
      <c r="U30" s="95">
        <f>'[1]OS NPS'!M30</f>
        <v>1880715</v>
      </c>
      <c r="V30" s="95">
        <f>'[1]OS NPS'!N30</f>
        <v>4695045</v>
      </c>
      <c r="W30" s="68">
        <f t="shared" si="14"/>
        <v>40.023249918121486</v>
      </c>
    </row>
    <row r="31" spans="1:23" ht="18" x14ac:dyDescent="0.25">
      <c r="A31" s="65">
        <v>21</v>
      </c>
      <c r="B31" s="66" t="s">
        <v>36</v>
      </c>
      <c r="C31" s="67">
        <f>'[1]CD RATIO'!L32</f>
        <v>7008648</v>
      </c>
      <c r="D31" s="95">
        <f t="shared" si="8"/>
        <v>956135</v>
      </c>
      <c r="E31" s="95">
        <f t="shared" si="8"/>
        <v>7040770</v>
      </c>
      <c r="F31" s="67">
        <f>'[1]OS AGRI'!O32</f>
        <v>227810</v>
      </c>
      <c r="G31" s="67">
        <f>'[1]OS AGRI'!P32</f>
        <v>1231890</v>
      </c>
      <c r="H31" s="68">
        <f t="shared" si="9"/>
        <v>17.496523817707438</v>
      </c>
      <c r="I31" s="95">
        <f>'[1]OS MSME'!C31+'[1]OS MSME'!E31+'[1]OS MSME'!G31</f>
        <v>75438</v>
      </c>
      <c r="J31" s="67">
        <f>'[1]OS MSME'!D31+'[1]OS MSME'!F31+'[1]OS MSME'!H31</f>
        <v>2839328</v>
      </c>
      <c r="K31" s="68">
        <f t="shared" si="10"/>
        <v>40.326952875892836</v>
      </c>
      <c r="L31" s="95">
        <f>'[1]OS MSME'!I31</f>
        <v>2940</v>
      </c>
      <c r="M31" s="67">
        <f>'[1]OS MSME'!J31</f>
        <v>257520</v>
      </c>
      <c r="N31" s="68">
        <f t="shared" si="11"/>
        <v>3.6575545004310608</v>
      </c>
      <c r="O31" s="95">
        <f>'[1]OS OPS'!O31</f>
        <v>14063</v>
      </c>
      <c r="P31" s="67">
        <f>'[1]OS OPS'!P31</f>
        <v>130484</v>
      </c>
      <c r="Q31" s="68">
        <f t="shared" si="12"/>
        <v>1.8532632084274874</v>
      </c>
      <c r="R31" s="67">
        <f t="shared" si="15"/>
        <v>320251</v>
      </c>
      <c r="S31" s="67">
        <f t="shared" si="15"/>
        <v>4459222</v>
      </c>
      <c r="T31" s="68">
        <f t="shared" si="13"/>
        <v>63.334294402458823</v>
      </c>
      <c r="U31" s="95">
        <f>'[1]OS NPS'!M31</f>
        <v>635884</v>
      </c>
      <c r="V31" s="95">
        <f>'[1]OS NPS'!N31</f>
        <v>2581548</v>
      </c>
      <c r="W31" s="68">
        <f t="shared" si="14"/>
        <v>36.665705597541177</v>
      </c>
    </row>
    <row r="32" spans="1:23" ht="18" x14ac:dyDescent="0.25">
      <c r="A32" s="65">
        <v>22</v>
      </c>
      <c r="B32" s="66" t="s">
        <v>37</v>
      </c>
      <c r="C32" s="67">
        <f>'[1]CD RATIO'!L33</f>
        <v>732478</v>
      </c>
      <c r="D32" s="95">
        <f t="shared" si="8"/>
        <v>64739</v>
      </c>
      <c r="E32" s="95">
        <f t="shared" si="8"/>
        <v>575117</v>
      </c>
      <c r="F32" s="67">
        <f>'[1]OS AGRI'!O33</f>
        <v>33817</v>
      </c>
      <c r="G32" s="67">
        <f>'[1]OS AGRI'!P33</f>
        <v>121300</v>
      </c>
      <c r="H32" s="68">
        <f t="shared" si="9"/>
        <v>21.09136054055088</v>
      </c>
      <c r="I32" s="95">
        <f>'[1]OS MSME'!C32+'[1]OS MSME'!E32+'[1]OS MSME'!G32</f>
        <v>6289</v>
      </c>
      <c r="J32" s="67">
        <f>'[1]OS MSME'!D32+'[1]OS MSME'!F32+'[1]OS MSME'!H32</f>
        <v>92433</v>
      </c>
      <c r="K32" s="68">
        <f t="shared" si="10"/>
        <v>16.072034038291338</v>
      </c>
      <c r="L32" s="95">
        <f>'[1]OS MSME'!I32</f>
        <v>19</v>
      </c>
      <c r="M32" s="67">
        <f>'[1]OS MSME'!J32</f>
        <v>6967</v>
      </c>
      <c r="N32" s="68">
        <f t="shared" si="11"/>
        <v>1.2114056791922339</v>
      </c>
      <c r="O32" s="95">
        <f>'[1]OS OPS'!O32</f>
        <v>4753</v>
      </c>
      <c r="P32" s="67">
        <f>'[1]OS OPS'!P32</f>
        <v>55488</v>
      </c>
      <c r="Q32" s="68">
        <f t="shared" si="12"/>
        <v>9.6481237730757385</v>
      </c>
      <c r="R32" s="67">
        <f t="shared" si="15"/>
        <v>44878</v>
      </c>
      <c r="S32" s="67">
        <f t="shared" si="15"/>
        <v>276188</v>
      </c>
      <c r="T32" s="68">
        <f t="shared" si="13"/>
        <v>48.022924031110193</v>
      </c>
      <c r="U32" s="95">
        <f>'[1]OS NPS'!M32</f>
        <v>19861</v>
      </c>
      <c r="V32" s="95">
        <f>'[1]OS NPS'!N32</f>
        <v>298929</v>
      </c>
      <c r="W32" s="68">
        <f t="shared" si="14"/>
        <v>51.977075968889807</v>
      </c>
    </row>
    <row r="33" spans="1:23" ht="18" x14ac:dyDescent="0.25">
      <c r="A33" s="65">
        <v>23</v>
      </c>
      <c r="B33" s="66" t="s">
        <v>38</v>
      </c>
      <c r="C33" s="67">
        <f>'[1]CD RATIO'!L34</f>
        <v>857952</v>
      </c>
      <c r="D33" s="95">
        <f t="shared" si="8"/>
        <v>663480</v>
      </c>
      <c r="E33" s="95">
        <f t="shared" si="8"/>
        <v>1155114</v>
      </c>
      <c r="F33" s="67">
        <f>'[1]OS AGRI'!O34</f>
        <v>113261</v>
      </c>
      <c r="G33" s="67">
        <f>'[1]OS AGRI'!P34</f>
        <v>159377</v>
      </c>
      <c r="H33" s="68">
        <f t="shared" si="9"/>
        <v>13.79751262645938</v>
      </c>
      <c r="I33" s="95">
        <f>'[1]OS MSME'!C33+'[1]OS MSME'!E33+'[1]OS MSME'!G33</f>
        <v>17960</v>
      </c>
      <c r="J33" s="67">
        <f>'[1]OS MSME'!D33+'[1]OS MSME'!F33+'[1]OS MSME'!H33</f>
        <v>374488</v>
      </c>
      <c r="K33" s="68">
        <f t="shared" si="10"/>
        <v>32.420003566747525</v>
      </c>
      <c r="L33" s="95">
        <f>'[1]OS MSME'!I33</f>
        <v>707</v>
      </c>
      <c r="M33" s="67">
        <f>'[1]OS MSME'!J33</f>
        <v>15208</v>
      </c>
      <c r="N33" s="68">
        <f t="shared" si="11"/>
        <v>1.3165800085532684</v>
      </c>
      <c r="O33" s="95">
        <f>'[1]OS OPS'!O33</f>
        <v>6819</v>
      </c>
      <c r="P33" s="67">
        <f>'[1]OS OPS'!P33</f>
        <v>48881</v>
      </c>
      <c r="Q33" s="68">
        <f t="shared" si="12"/>
        <v>4.2317035374863439</v>
      </c>
      <c r="R33" s="67">
        <f t="shared" si="15"/>
        <v>138747</v>
      </c>
      <c r="S33" s="67">
        <f t="shared" si="15"/>
        <v>597954</v>
      </c>
      <c r="T33" s="68">
        <f t="shared" si="13"/>
        <v>51.765799739246518</v>
      </c>
      <c r="U33" s="95">
        <f>'[1]OS NPS'!M33</f>
        <v>524733</v>
      </c>
      <c r="V33" s="95">
        <f>'[1]OS NPS'!N33</f>
        <v>557160</v>
      </c>
      <c r="W33" s="68">
        <f t="shared" si="14"/>
        <v>48.234200260753489</v>
      </c>
    </row>
    <row r="34" spans="1:23" ht="18" x14ac:dyDescent="0.25">
      <c r="A34" s="65">
        <v>24</v>
      </c>
      <c r="B34" s="66" t="s">
        <v>39</v>
      </c>
      <c r="C34" s="67">
        <f>'[1]CD RATIO'!L35</f>
        <v>1023174</v>
      </c>
      <c r="D34" s="95">
        <f t="shared" si="8"/>
        <v>700986</v>
      </c>
      <c r="E34" s="95">
        <f t="shared" si="8"/>
        <v>1561750</v>
      </c>
      <c r="F34" s="67">
        <f>'[1]OS AGRI'!O35</f>
        <v>388415</v>
      </c>
      <c r="G34" s="67">
        <f>'[1]OS AGRI'!P35</f>
        <v>235569</v>
      </c>
      <c r="H34" s="68">
        <f t="shared" si="9"/>
        <v>15.083656154954378</v>
      </c>
      <c r="I34" s="95">
        <f>'[1]OS MSME'!C34+'[1]OS MSME'!E34+'[1]OS MSME'!G34</f>
        <v>76941</v>
      </c>
      <c r="J34" s="67">
        <f>'[1]OS MSME'!D34+'[1]OS MSME'!F34+'[1]OS MSME'!H34</f>
        <v>610060</v>
      </c>
      <c r="K34" s="68">
        <f t="shared" si="10"/>
        <v>39.062590043220744</v>
      </c>
      <c r="L34" s="95">
        <f>'[1]OS MSME'!I34</f>
        <v>263</v>
      </c>
      <c r="M34" s="67">
        <f>'[1]OS MSME'!J34</f>
        <v>29204</v>
      </c>
      <c r="N34" s="68">
        <f t="shared" si="11"/>
        <v>1.8699535777173044</v>
      </c>
      <c r="O34" s="95">
        <f>'[1]OS OPS'!O34</f>
        <v>7860</v>
      </c>
      <c r="P34" s="67">
        <f>'[1]OS OPS'!P34</f>
        <v>27992</v>
      </c>
      <c r="Q34" s="68">
        <f t="shared" si="12"/>
        <v>1.7923483271970546</v>
      </c>
      <c r="R34" s="67">
        <f t="shared" si="15"/>
        <v>473479</v>
      </c>
      <c r="S34" s="67">
        <f t="shared" si="15"/>
        <v>902825</v>
      </c>
      <c r="T34" s="68">
        <f t="shared" si="13"/>
        <v>57.808548103089485</v>
      </c>
      <c r="U34" s="95">
        <f>'[1]OS NPS'!M34</f>
        <v>227507</v>
      </c>
      <c r="V34" s="95">
        <f>'[1]OS NPS'!N34</f>
        <v>658925</v>
      </c>
      <c r="W34" s="68">
        <f t="shared" si="14"/>
        <v>42.191451896910515</v>
      </c>
    </row>
    <row r="35" spans="1:23" ht="18" x14ac:dyDescent="0.25">
      <c r="A35" s="65">
        <v>25</v>
      </c>
      <c r="B35" s="73" t="s">
        <v>40</v>
      </c>
      <c r="C35" s="67">
        <f>'[1]CD RATIO'!L36</f>
        <v>8853</v>
      </c>
      <c r="D35" s="95">
        <f t="shared" si="8"/>
        <v>1013</v>
      </c>
      <c r="E35" s="95">
        <f t="shared" si="8"/>
        <v>12189</v>
      </c>
      <c r="F35" s="67">
        <f>'[1]OS AGRI'!O36</f>
        <v>8</v>
      </c>
      <c r="G35" s="67">
        <f>'[1]OS AGRI'!P36</f>
        <v>1914</v>
      </c>
      <c r="H35" s="68">
        <f t="shared" si="9"/>
        <v>15.702682746738862</v>
      </c>
      <c r="I35" s="95">
        <f>'[1]OS MSME'!C35+'[1]OS MSME'!E35+'[1]OS MSME'!G35</f>
        <v>132</v>
      </c>
      <c r="J35" s="67">
        <f>'[1]OS MSME'!D35+'[1]OS MSME'!F35+'[1]OS MSME'!H35</f>
        <v>1715</v>
      </c>
      <c r="K35" s="68">
        <f t="shared" si="10"/>
        <v>14.070063171712199</v>
      </c>
      <c r="L35" s="95">
        <f>'[1]OS MSME'!I35</f>
        <v>7</v>
      </c>
      <c r="M35" s="67">
        <f>'[1]OS MSME'!J35</f>
        <v>1645</v>
      </c>
      <c r="N35" s="68">
        <f t="shared" si="11"/>
        <v>13.495774878989252</v>
      </c>
      <c r="O35" s="95">
        <f>'[1]OS OPS'!O35</f>
        <v>97</v>
      </c>
      <c r="P35" s="67">
        <f>'[1]OS OPS'!P35</f>
        <v>1237</v>
      </c>
      <c r="Q35" s="68">
        <f t="shared" si="12"/>
        <v>10.148494544261219</v>
      </c>
      <c r="R35" s="67">
        <f t="shared" si="15"/>
        <v>244</v>
      </c>
      <c r="S35" s="67">
        <f t="shared" si="15"/>
        <v>6511</v>
      </c>
      <c r="T35" s="68">
        <f t="shared" si="13"/>
        <v>53.417015341701536</v>
      </c>
      <c r="U35" s="95">
        <f>'[1]OS NPS'!M35</f>
        <v>769</v>
      </c>
      <c r="V35" s="95">
        <f>'[1]OS NPS'!N35</f>
        <v>5678</v>
      </c>
      <c r="W35" s="68">
        <f t="shared" si="14"/>
        <v>46.582984658298464</v>
      </c>
    </row>
    <row r="36" spans="1:23" x14ac:dyDescent="0.25">
      <c r="A36" s="21">
        <v>26</v>
      </c>
      <c r="B36" s="30" t="s">
        <v>41</v>
      </c>
      <c r="C36" s="23">
        <f>'[1]CD RATIO'!L37</f>
        <v>51377</v>
      </c>
      <c r="D36" s="96">
        <f t="shared" si="8"/>
        <v>1652</v>
      </c>
      <c r="E36" s="96">
        <f t="shared" si="8"/>
        <v>43474</v>
      </c>
      <c r="F36" s="23">
        <f>'[1]OS AGRI'!O37</f>
        <v>52</v>
      </c>
      <c r="G36" s="23">
        <f>'[1]OS AGRI'!P37</f>
        <v>4563</v>
      </c>
      <c r="H36" s="24">
        <f t="shared" si="9"/>
        <v>10.495928601002898</v>
      </c>
      <c r="I36" s="96">
        <f>'[1]OS MSME'!C36+'[1]OS MSME'!E36+'[1]OS MSME'!G36</f>
        <v>130</v>
      </c>
      <c r="J36" s="23">
        <f>'[1]OS MSME'!D36+'[1]OS MSME'!F36+'[1]OS MSME'!H36</f>
        <v>12360</v>
      </c>
      <c r="K36" s="24">
        <f t="shared" si="10"/>
        <v>28.43078621704927</v>
      </c>
      <c r="L36" s="96">
        <f>'[1]OS MSME'!I36</f>
        <v>232</v>
      </c>
      <c r="M36" s="23">
        <f>'[1]OS MSME'!J36</f>
        <v>5428</v>
      </c>
      <c r="N36" s="24">
        <f t="shared" si="11"/>
        <v>12.48562359111193</v>
      </c>
      <c r="O36" s="96">
        <f>'[1]OS OPS'!O36</f>
        <v>254</v>
      </c>
      <c r="P36" s="23">
        <f>'[1]OS OPS'!P36</f>
        <v>3423</v>
      </c>
      <c r="Q36" s="24">
        <f t="shared" si="12"/>
        <v>7.873671619818742</v>
      </c>
      <c r="R36" s="23">
        <f t="shared" si="15"/>
        <v>668</v>
      </c>
      <c r="S36" s="23">
        <f t="shared" si="15"/>
        <v>25774</v>
      </c>
      <c r="T36" s="24">
        <f t="shared" si="13"/>
        <v>59.286010028982837</v>
      </c>
      <c r="U36" s="96">
        <f>'[1]OS NPS'!M36</f>
        <v>984</v>
      </c>
      <c r="V36" s="96">
        <f>'[1]OS NPS'!N36</f>
        <v>17700</v>
      </c>
      <c r="W36" s="24">
        <f t="shared" si="14"/>
        <v>40.713989971017156</v>
      </c>
    </row>
    <row r="37" spans="1:23" x14ac:dyDescent="0.25">
      <c r="A37" s="21">
        <v>27</v>
      </c>
      <c r="B37" s="30" t="s">
        <v>42</v>
      </c>
      <c r="C37" s="23">
        <f>'[1]CD RATIO'!L38</f>
        <v>5478</v>
      </c>
      <c r="D37" s="96">
        <f t="shared" si="8"/>
        <v>282</v>
      </c>
      <c r="E37" s="96">
        <f t="shared" si="8"/>
        <v>8423</v>
      </c>
      <c r="F37" s="23">
        <f>'[1]OS AGRI'!O38</f>
        <v>6</v>
      </c>
      <c r="G37" s="23">
        <f>'[1]OS AGRI'!P38</f>
        <v>3</v>
      </c>
      <c r="H37" s="24">
        <f t="shared" si="9"/>
        <v>3.5616763623412082E-2</v>
      </c>
      <c r="I37" s="96">
        <f>'[1]OS MSME'!C37+'[1]OS MSME'!E37+'[1]OS MSME'!G37</f>
        <v>14</v>
      </c>
      <c r="J37" s="23">
        <f>'[1]OS MSME'!D37+'[1]OS MSME'!F37+'[1]OS MSME'!H37</f>
        <v>1684</v>
      </c>
      <c r="K37" s="24">
        <f t="shared" si="10"/>
        <v>19.992876647275317</v>
      </c>
      <c r="L37" s="96">
        <f>'[1]OS MSME'!I37</f>
        <v>0</v>
      </c>
      <c r="M37" s="23">
        <f>'[1]OS MSME'!J37</f>
        <v>0</v>
      </c>
      <c r="N37" s="24">
        <f t="shared" si="11"/>
        <v>0</v>
      </c>
      <c r="O37" s="96">
        <f>'[1]OS OPS'!O37</f>
        <v>9</v>
      </c>
      <c r="P37" s="23">
        <f>'[1]OS OPS'!P37</f>
        <v>65</v>
      </c>
      <c r="Q37" s="24">
        <f t="shared" si="12"/>
        <v>0.77169654517392849</v>
      </c>
      <c r="R37" s="23">
        <f t="shared" si="15"/>
        <v>29</v>
      </c>
      <c r="S37" s="23">
        <f t="shared" si="15"/>
        <v>1752</v>
      </c>
      <c r="T37" s="24">
        <f t="shared" si="13"/>
        <v>20.800189956072657</v>
      </c>
      <c r="U37" s="96">
        <f>'[1]OS NPS'!M37</f>
        <v>253</v>
      </c>
      <c r="V37" s="96">
        <f>'[1]OS NPS'!N37</f>
        <v>6671</v>
      </c>
      <c r="W37" s="24">
        <f t="shared" si="14"/>
        <v>79.199810043927343</v>
      </c>
    </row>
    <row r="38" spans="1:23" x14ac:dyDescent="0.25">
      <c r="A38" s="21">
        <v>28</v>
      </c>
      <c r="B38" s="30" t="s">
        <v>43</v>
      </c>
      <c r="C38" s="23">
        <f>'[1]CD RATIO'!L39</f>
        <v>1468182</v>
      </c>
      <c r="D38" s="96">
        <f t="shared" si="8"/>
        <v>215774</v>
      </c>
      <c r="E38" s="96">
        <f t="shared" si="8"/>
        <v>2497426</v>
      </c>
      <c r="F38" s="23">
        <f>'[1]OS AGRI'!O39</f>
        <v>105627</v>
      </c>
      <c r="G38" s="23">
        <f>'[1]OS AGRI'!P39</f>
        <v>488221</v>
      </c>
      <c r="H38" s="24">
        <f t="shared" si="9"/>
        <v>19.548967617058526</v>
      </c>
      <c r="I38" s="96">
        <f>'[1]OS MSME'!C38+'[1]OS MSME'!E38+'[1]OS MSME'!G38</f>
        <v>33821</v>
      </c>
      <c r="J38" s="23">
        <f>'[1]OS MSME'!D38+'[1]OS MSME'!F38+'[1]OS MSME'!H38</f>
        <v>1041812</v>
      </c>
      <c r="K38" s="24">
        <f t="shared" si="10"/>
        <v>41.715430206941072</v>
      </c>
      <c r="L38" s="96">
        <f>'[1]OS MSME'!I38</f>
        <v>1298</v>
      </c>
      <c r="M38" s="23">
        <f>'[1]OS MSME'!J38</f>
        <v>150311</v>
      </c>
      <c r="N38" s="24">
        <f t="shared" si="11"/>
        <v>6.0186367884373757</v>
      </c>
      <c r="O38" s="96">
        <f>'[1]OS OPS'!O38</f>
        <v>467</v>
      </c>
      <c r="P38" s="23">
        <f>'[1]OS OPS'!P38</f>
        <v>5495</v>
      </c>
      <c r="Q38" s="24">
        <f t="shared" si="12"/>
        <v>0.22002653932488891</v>
      </c>
      <c r="R38" s="23">
        <f t="shared" si="15"/>
        <v>141213</v>
      </c>
      <c r="S38" s="23">
        <f t="shared" si="15"/>
        <v>1685839</v>
      </c>
      <c r="T38" s="24">
        <f t="shared" si="13"/>
        <v>67.503061151761855</v>
      </c>
      <c r="U38" s="96">
        <f>'[1]OS NPS'!M38</f>
        <v>74561</v>
      </c>
      <c r="V38" s="96">
        <f>'[1]OS NPS'!N38</f>
        <v>811587</v>
      </c>
      <c r="W38" s="24">
        <f t="shared" si="14"/>
        <v>32.496938848238145</v>
      </c>
    </row>
    <row r="39" spans="1:23" x14ac:dyDescent="0.25">
      <c r="A39" s="21">
        <v>29</v>
      </c>
      <c r="B39" s="30" t="s">
        <v>44</v>
      </c>
      <c r="C39" s="23">
        <f>'[1]CD RATIO'!L40</f>
        <v>6481</v>
      </c>
      <c r="D39" s="96">
        <f t="shared" ref="D39:E48" si="16">R39+U39</f>
        <v>23691</v>
      </c>
      <c r="E39" s="96">
        <f t="shared" si="16"/>
        <v>39094</v>
      </c>
      <c r="F39" s="23">
        <f>'[1]OS AGRI'!O40</f>
        <v>22359</v>
      </c>
      <c r="G39" s="23">
        <f>'[1]OS AGRI'!P40</f>
        <v>12389</v>
      </c>
      <c r="H39" s="24">
        <f t="shared" si="9"/>
        <v>31.690284954212924</v>
      </c>
      <c r="I39" s="96">
        <f>'[1]OS MSME'!C39+'[1]OS MSME'!E39+'[1]OS MSME'!G39</f>
        <v>109</v>
      </c>
      <c r="J39" s="23">
        <f>'[1]OS MSME'!D39+'[1]OS MSME'!F39+'[1]OS MSME'!H39</f>
        <v>12706</v>
      </c>
      <c r="K39" s="24">
        <f t="shared" si="10"/>
        <v>32.501151071775723</v>
      </c>
      <c r="L39" s="96">
        <f>'[1]OS MSME'!I39</f>
        <v>1</v>
      </c>
      <c r="M39" s="23">
        <f>'[1]OS MSME'!J39</f>
        <v>6</v>
      </c>
      <c r="N39" s="24">
        <f t="shared" si="11"/>
        <v>1.5347623676267458E-2</v>
      </c>
      <c r="O39" s="96">
        <f>'[1]OS OPS'!O39</f>
        <v>1053</v>
      </c>
      <c r="P39" s="23">
        <f>'[1]OS OPS'!P39</f>
        <v>60</v>
      </c>
      <c r="Q39" s="24">
        <f t="shared" si="12"/>
        <v>0.15347623676267458</v>
      </c>
      <c r="R39" s="23">
        <f t="shared" si="15"/>
        <v>23522</v>
      </c>
      <c r="S39" s="23">
        <f t="shared" si="15"/>
        <v>25161</v>
      </c>
      <c r="T39" s="24">
        <f t="shared" si="13"/>
        <v>64.360259886427585</v>
      </c>
      <c r="U39" s="96">
        <f>'[1]OS NPS'!M39</f>
        <v>169</v>
      </c>
      <c r="V39" s="96">
        <f>'[1]OS NPS'!N39</f>
        <v>13933</v>
      </c>
      <c r="W39" s="24">
        <f t="shared" si="14"/>
        <v>35.639740113572415</v>
      </c>
    </row>
    <row r="40" spans="1:23" x14ac:dyDescent="0.25">
      <c r="A40" s="21">
        <v>30</v>
      </c>
      <c r="B40" s="30" t="s">
        <v>45</v>
      </c>
      <c r="C40" s="23">
        <f>'[1]CD RATIO'!L41</f>
        <v>157589</v>
      </c>
      <c r="D40" s="96">
        <f t="shared" si="16"/>
        <v>297954</v>
      </c>
      <c r="E40" s="96">
        <f t="shared" si="16"/>
        <v>214070</v>
      </c>
      <c r="F40" s="23">
        <f>'[1]OS AGRI'!O41</f>
        <v>280219</v>
      </c>
      <c r="G40" s="23">
        <f>'[1]OS AGRI'!P41</f>
        <v>134458</v>
      </c>
      <c r="H40" s="24">
        <f t="shared" si="9"/>
        <v>62.810295697668991</v>
      </c>
      <c r="I40" s="96">
        <f>'[1]OS MSME'!C40+'[1]OS MSME'!E40+'[1]OS MSME'!G40</f>
        <v>424</v>
      </c>
      <c r="J40" s="23">
        <f>'[1]OS MSME'!D40+'[1]OS MSME'!F40+'[1]OS MSME'!H40</f>
        <v>35949</v>
      </c>
      <c r="K40" s="24">
        <f t="shared" si="10"/>
        <v>16.79310505909282</v>
      </c>
      <c r="L40" s="96">
        <f>'[1]OS MSME'!I40</f>
        <v>3</v>
      </c>
      <c r="M40" s="23">
        <f>'[1]OS MSME'!J40</f>
        <v>678</v>
      </c>
      <c r="N40" s="24">
        <f t="shared" si="11"/>
        <v>0.31671883028915776</v>
      </c>
      <c r="O40" s="96">
        <f>'[1]OS OPS'!O40</f>
        <v>2667</v>
      </c>
      <c r="P40" s="23">
        <f>'[1]OS OPS'!P40</f>
        <v>4938</v>
      </c>
      <c r="Q40" s="24">
        <f t="shared" si="12"/>
        <v>2.3067221002475828</v>
      </c>
      <c r="R40" s="23">
        <f t="shared" si="15"/>
        <v>283313</v>
      </c>
      <c r="S40" s="23">
        <f t="shared" si="15"/>
        <v>176023</v>
      </c>
      <c r="T40" s="24">
        <f t="shared" si="13"/>
        <v>82.22684168729856</v>
      </c>
      <c r="U40" s="96">
        <f>'[1]OS NPS'!M40</f>
        <v>14641</v>
      </c>
      <c r="V40" s="96">
        <f>'[1]OS NPS'!N40</f>
        <v>38047</v>
      </c>
      <c r="W40" s="24">
        <f t="shared" si="14"/>
        <v>17.773158312701455</v>
      </c>
    </row>
    <row r="41" spans="1:23" x14ac:dyDescent="0.25">
      <c r="A41" s="21">
        <v>31</v>
      </c>
      <c r="B41" s="30" t="s">
        <v>46</v>
      </c>
      <c r="C41" s="23">
        <f>'[1]CD RATIO'!L42</f>
        <v>25138</v>
      </c>
      <c r="D41" s="96">
        <f t="shared" si="16"/>
        <v>736</v>
      </c>
      <c r="E41" s="96">
        <f t="shared" si="16"/>
        <v>22958</v>
      </c>
      <c r="F41" s="23">
        <f>'[1]OS AGRI'!O42</f>
        <v>226</v>
      </c>
      <c r="G41" s="23">
        <f>'[1]OS AGRI'!P42</f>
        <v>762</v>
      </c>
      <c r="H41" s="24">
        <f t="shared" si="9"/>
        <v>3.3191044516072825</v>
      </c>
      <c r="I41" s="96">
        <f>'[1]OS MSME'!C41+'[1]OS MSME'!E41+'[1]OS MSME'!G41</f>
        <v>36</v>
      </c>
      <c r="J41" s="23">
        <f>'[1]OS MSME'!D41+'[1]OS MSME'!F41+'[1]OS MSME'!H41</f>
        <v>466</v>
      </c>
      <c r="K41" s="24">
        <f t="shared" si="10"/>
        <v>2.0297935360223014</v>
      </c>
      <c r="L41" s="96">
        <f>'[1]OS MSME'!I41</f>
        <v>9</v>
      </c>
      <c r="M41" s="23">
        <f>'[1]OS MSME'!J41</f>
        <v>2113</v>
      </c>
      <c r="N41" s="24">
        <f t="shared" si="11"/>
        <v>9.2037633940238699</v>
      </c>
      <c r="O41" s="96">
        <f>'[1]OS OPS'!O41</f>
        <v>23</v>
      </c>
      <c r="P41" s="23">
        <f>'[1]OS OPS'!P41</f>
        <v>357</v>
      </c>
      <c r="Q41" s="24">
        <f t="shared" si="12"/>
        <v>1.5550135029183727</v>
      </c>
      <c r="R41" s="23">
        <f t="shared" si="15"/>
        <v>294</v>
      </c>
      <c r="S41" s="23">
        <f t="shared" si="15"/>
        <v>3698</v>
      </c>
      <c r="T41" s="24">
        <f t="shared" si="13"/>
        <v>16.107674884571825</v>
      </c>
      <c r="U41" s="96">
        <f>'[1]OS NPS'!M41</f>
        <v>442</v>
      </c>
      <c r="V41" s="96">
        <f>'[1]OS NPS'!N41</f>
        <v>19260</v>
      </c>
      <c r="W41" s="24">
        <f t="shared" si="14"/>
        <v>83.892325115428164</v>
      </c>
    </row>
    <row r="42" spans="1:23" x14ac:dyDescent="0.25">
      <c r="A42" s="21">
        <v>32</v>
      </c>
      <c r="B42" s="30" t="s">
        <v>47</v>
      </c>
      <c r="C42" s="23">
        <f>'[1]CD RATIO'!L43</f>
        <v>7562</v>
      </c>
      <c r="D42" s="96">
        <f t="shared" si="16"/>
        <v>445</v>
      </c>
      <c r="E42" s="96">
        <f t="shared" si="16"/>
        <v>6904</v>
      </c>
      <c r="F42" s="23">
        <f>'[1]OS AGRI'!O43</f>
        <v>0</v>
      </c>
      <c r="G42" s="23">
        <f>'[1]OS AGRI'!P43</f>
        <v>0</v>
      </c>
      <c r="H42" s="24">
        <f t="shared" si="9"/>
        <v>0</v>
      </c>
      <c r="I42" s="96">
        <f>'[1]OS MSME'!C42+'[1]OS MSME'!E42+'[1]OS MSME'!G42</f>
        <v>160</v>
      </c>
      <c r="J42" s="23">
        <f>'[1]OS MSME'!D42+'[1]OS MSME'!F42+'[1]OS MSME'!H42</f>
        <v>2959</v>
      </c>
      <c r="K42" s="24">
        <f t="shared" si="10"/>
        <v>42.859212050984929</v>
      </c>
      <c r="L42" s="96">
        <f>'[1]OS MSME'!I42</f>
        <v>0</v>
      </c>
      <c r="M42" s="23">
        <f>'[1]OS MSME'!J42</f>
        <v>0</v>
      </c>
      <c r="N42" s="24">
        <f t="shared" si="11"/>
        <v>0</v>
      </c>
      <c r="O42" s="96">
        <f>'[1]OS OPS'!O42</f>
        <v>93</v>
      </c>
      <c r="P42" s="23">
        <f>'[1]OS OPS'!P42</f>
        <v>721</v>
      </c>
      <c r="Q42" s="24">
        <f t="shared" si="12"/>
        <v>10.443221320973349</v>
      </c>
      <c r="R42" s="23">
        <f t="shared" si="15"/>
        <v>253</v>
      </c>
      <c r="S42" s="23">
        <f t="shared" si="15"/>
        <v>3680</v>
      </c>
      <c r="T42" s="24">
        <f t="shared" si="13"/>
        <v>53.30243337195828</v>
      </c>
      <c r="U42" s="96">
        <f>'[1]OS NPS'!M42</f>
        <v>192</v>
      </c>
      <c r="V42" s="96">
        <f>'[1]OS NPS'!N42</f>
        <v>3224</v>
      </c>
      <c r="W42" s="24">
        <f t="shared" si="14"/>
        <v>46.697566628041713</v>
      </c>
    </row>
    <row r="43" spans="1:23" x14ac:dyDescent="0.25">
      <c r="A43" s="21">
        <v>33</v>
      </c>
      <c r="B43" s="30" t="s">
        <v>48</v>
      </c>
      <c r="C43" s="23">
        <f>'[1]CD RATIO'!L44</f>
        <v>759249</v>
      </c>
      <c r="D43" s="96">
        <f t="shared" si="16"/>
        <v>207937</v>
      </c>
      <c r="E43" s="96">
        <f t="shared" si="16"/>
        <v>1025306</v>
      </c>
      <c r="F43" s="23">
        <f>'[1]OS AGRI'!O44</f>
        <v>92165</v>
      </c>
      <c r="G43" s="23">
        <f>'[1]OS AGRI'!P44</f>
        <v>235218</v>
      </c>
      <c r="H43" s="24">
        <f t="shared" si="9"/>
        <v>22.941248758907097</v>
      </c>
      <c r="I43" s="96">
        <f>'[1]OS MSME'!C43+'[1]OS MSME'!E43+'[1]OS MSME'!G43</f>
        <v>13157</v>
      </c>
      <c r="J43" s="23">
        <f>'[1]OS MSME'!D43+'[1]OS MSME'!F43+'[1]OS MSME'!H43</f>
        <v>396947</v>
      </c>
      <c r="K43" s="24">
        <f t="shared" si="10"/>
        <v>38.714978747807976</v>
      </c>
      <c r="L43" s="96">
        <f>'[1]OS MSME'!I43</f>
        <v>443</v>
      </c>
      <c r="M43" s="23">
        <f>'[1]OS MSME'!J43</f>
        <v>53312</v>
      </c>
      <c r="N43" s="24">
        <f t="shared" si="11"/>
        <v>5.1996184553684461</v>
      </c>
      <c r="O43" s="96">
        <f>'[1]OS OPS'!O43</f>
        <v>1785</v>
      </c>
      <c r="P43" s="23">
        <f>'[1]OS OPS'!P43</f>
        <v>15223</v>
      </c>
      <c r="Q43" s="24">
        <f t="shared" si="12"/>
        <v>1.4847274862333781</v>
      </c>
      <c r="R43" s="23">
        <f t="shared" si="15"/>
        <v>107550</v>
      </c>
      <c r="S43" s="23">
        <f t="shared" si="15"/>
        <v>700700</v>
      </c>
      <c r="T43" s="24">
        <f t="shared" si="13"/>
        <v>68.340573448316903</v>
      </c>
      <c r="U43" s="96">
        <f>'[1]OS NPS'!M43</f>
        <v>100387</v>
      </c>
      <c r="V43" s="96">
        <f>'[1]OS NPS'!N43</f>
        <v>324606</v>
      </c>
      <c r="W43" s="24">
        <f t="shared" si="14"/>
        <v>31.659426551683108</v>
      </c>
    </row>
    <row r="44" spans="1:23" x14ac:dyDescent="0.25">
      <c r="A44" s="21">
        <v>34</v>
      </c>
      <c r="B44" s="30" t="s">
        <v>49</v>
      </c>
      <c r="C44" s="23">
        <f>'[1]CD RATIO'!L45</f>
        <v>5186</v>
      </c>
      <c r="D44" s="96">
        <f t="shared" si="16"/>
        <v>813</v>
      </c>
      <c r="E44" s="96">
        <f t="shared" si="16"/>
        <v>6843</v>
      </c>
      <c r="F44" s="23">
        <f>'[1]OS AGRI'!O45</f>
        <v>70</v>
      </c>
      <c r="G44" s="23">
        <f>'[1]OS AGRI'!P45</f>
        <v>98</v>
      </c>
      <c r="H44" s="24">
        <f t="shared" si="9"/>
        <v>1.4321204150226508</v>
      </c>
      <c r="I44" s="96">
        <f>'[1]OS MSME'!C44+'[1]OS MSME'!E44+'[1]OS MSME'!G44</f>
        <v>110</v>
      </c>
      <c r="J44" s="23">
        <f>'[1]OS MSME'!D44+'[1]OS MSME'!F44+'[1]OS MSME'!H44</f>
        <v>1052</v>
      </c>
      <c r="K44" s="24">
        <f t="shared" si="10"/>
        <v>15.373374251059476</v>
      </c>
      <c r="L44" s="96">
        <f>'[1]OS MSME'!I44</f>
        <v>0</v>
      </c>
      <c r="M44" s="23">
        <f>'[1]OS MSME'!J44</f>
        <v>0</v>
      </c>
      <c r="N44" s="24">
        <f t="shared" si="11"/>
        <v>0</v>
      </c>
      <c r="O44" s="96">
        <f>'[1]OS OPS'!O44</f>
        <v>156</v>
      </c>
      <c r="P44" s="23">
        <f>'[1]OS OPS'!P44</f>
        <v>1632</v>
      </c>
      <c r="Q44" s="24">
        <f t="shared" si="12"/>
        <v>23.84918895221394</v>
      </c>
      <c r="R44" s="23">
        <f t="shared" si="15"/>
        <v>336</v>
      </c>
      <c r="S44" s="23">
        <f t="shared" si="15"/>
        <v>2782</v>
      </c>
      <c r="T44" s="24">
        <f t="shared" si="13"/>
        <v>40.654683618296062</v>
      </c>
      <c r="U44" s="96">
        <f>'[1]OS NPS'!M44</f>
        <v>477</v>
      </c>
      <c r="V44" s="96">
        <f>'[1]OS NPS'!N44</f>
        <v>4061</v>
      </c>
      <c r="W44" s="24">
        <f t="shared" si="14"/>
        <v>59.345316381703924</v>
      </c>
    </row>
    <row r="45" spans="1:23" ht="15.75" x14ac:dyDescent="0.25">
      <c r="A45" s="25" t="s">
        <v>50</v>
      </c>
      <c r="B45" s="26" t="s">
        <v>26</v>
      </c>
      <c r="C45" s="25">
        <f>SUM(C23:C44)</f>
        <v>22007175</v>
      </c>
      <c r="D45" s="25">
        <f>R45+U45</f>
        <v>6837477</v>
      </c>
      <c r="E45" s="27">
        <f>S45+V45</f>
        <v>30976202</v>
      </c>
      <c r="F45" s="27">
        <f>SUM(F23:F44)</f>
        <v>2003643</v>
      </c>
      <c r="G45" s="27">
        <f>SUM(G23:G44)</f>
        <v>5134489</v>
      </c>
      <c r="H45" s="28">
        <f t="shared" si="9"/>
        <v>16.575592449971754</v>
      </c>
      <c r="I45" s="27">
        <f>SUM(I23:I44)</f>
        <v>461355</v>
      </c>
      <c r="J45" s="27">
        <f>SUM(J23:J44)</f>
        <v>10532177</v>
      </c>
      <c r="K45" s="28">
        <f t="shared" si="10"/>
        <v>34.000866213359529</v>
      </c>
      <c r="L45" s="27">
        <f>SUM(L23:L44)</f>
        <v>13394</v>
      </c>
      <c r="M45" s="27">
        <f>SUM(M23:M44)</f>
        <v>1357718</v>
      </c>
      <c r="N45" s="28">
        <f t="shared" si="11"/>
        <v>4.3831002909911287</v>
      </c>
      <c r="O45" s="27">
        <f>SUM(O23:O44)</f>
        <v>296002</v>
      </c>
      <c r="P45" s="27">
        <f>SUM(P23:P44)</f>
        <v>1638560</v>
      </c>
      <c r="Q45" s="28">
        <f t="shared" si="12"/>
        <v>5.2897382319498041</v>
      </c>
      <c r="R45" s="25">
        <f>SUM(R23:R44)</f>
        <v>2774394</v>
      </c>
      <c r="S45" s="25">
        <f>SUM(S23:S44)</f>
        <v>18662944</v>
      </c>
      <c r="T45" s="28">
        <f t="shared" si="13"/>
        <v>60.249297186272216</v>
      </c>
      <c r="U45" s="25">
        <f>SUM(U23:U44)</f>
        <v>4063083</v>
      </c>
      <c r="V45" s="25">
        <f>SUM(V23:V44)</f>
        <v>12313258</v>
      </c>
      <c r="W45" s="28">
        <f t="shared" si="14"/>
        <v>39.750702813727777</v>
      </c>
    </row>
    <row r="46" spans="1:23" ht="15.75" x14ac:dyDescent="0.25">
      <c r="A46" s="25" t="s">
        <v>51</v>
      </c>
      <c r="B46" s="26" t="s">
        <v>81</v>
      </c>
      <c r="C46" s="25">
        <f>+C45+C21</f>
        <v>69391674</v>
      </c>
      <c r="D46" s="25">
        <f>+D45+D21</f>
        <v>12947564</v>
      </c>
      <c r="E46" s="25">
        <f>+E45+E21</f>
        <v>70233668</v>
      </c>
      <c r="F46" s="25">
        <f>+F45+F21</f>
        <v>4947618</v>
      </c>
      <c r="G46" s="25">
        <f>+G45+G21</f>
        <v>13701724</v>
      </c>
      <c r="H46" s="28">
        <f t="shared" si="9"/>
        <v>19.508768928315121</v>
      </c>
      <c r="I46" s="27">
        <f>+I45+I21</f>
        <v>974592</v>
      </c>
      <c r="J46" s="27">
        <f>+J45+J21</f>
        <v>17012257</v>
      </c>
      <c r="K46" s="28">
        <f t="shared" si="10"/>
        <v>24.222367255544732</v>
      </c>
      <c r="L46" s="25">
        <f>+L45+L21</f>
        <v>16568</v>
      </c>
      <c r="M46" s="25">
        <f>+M45+M21</f>
        <v>5137430</v>
      </c>
      <c r="N46" s="28">
        <f t="shared" si="11"/>
        <v>7.3147681821202895</v>
      </c>
      <c r="O46" s="25">
        <f>+O45+O21</f>
        <v>648955</v>
      </c>
      <c r="P46" s="25">
        <f>+P45+P21</f>
        <v>5108213</v>
      </c>
      <c r="Q46" s="28">
        <f t="shared" si="12"/>
        <v>7.273168475267445</v>
      </c>
      <c r="R46" s="27">
        <f>+R45+R21</f>
        <v>6587733</v>
      </c>
      <c r="S46" s="27">
        <f>+S45+S21</f>
        <v>40959624</v>
      </c>
      <c r="T46" s="28">
        <f t="shared" si="13"/>
        <v>58.319072841247589</v>
      </c>
      <c r="U46" s="25">
        <f>+U45+U21</f>
        <v>6359831</v>
      </c>
      <c r="V46" s="25">
        <f>+V45+V21</f>
        <v>29274044</v>
      </c>
      <c r="W46" s="28">
        <f t="shared" si="14"/>
        <v>41.680927158752404</v>
      </c>
    </row>
    <row r="47" spans="1:23" ht="15.75" x14ac:dyDescent="0.25">
      <c r="A47" s="38" t="s">
        <v>53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1:23" x14ac:dyDescent="0.25">
      <c r="A48" s="21">
        <v>35</v>
      </c>
      <c r="B48" s="22" t="s">
        <v>54</v>
      </c>
      <c r="C48" s="23">
        <f>'[1]CD RATIO'!L49</f>
        <v>5470965</v>
      </c>
      <c r="D48" s="96">
        <f t="shared" ref="D48:E49" si="17">R48+U48</f>
        <v>1565043</v>
      </c>
      <c r="E48" s="96">
        <f t="shared" si="17"/>
        <v>4528408</v>
      </c>
      <c r="F48" s="23">
        <f>'[1]OS AGRI'!O49</f>
        <v>1287347</v>
      </c>
      <c r="G48" s="23">
        <f>'[1]OS AGRI'!P49</f>
        <v>3006896</v>
      </c>
      <c r="H48" s="24">
        <f>G48/E48%</f>
        <v>66.400730676211154</v>
      </c>
      <c r="I48" s="96">
        <f>'[1]OS MSME'!C48+'[1]OS MSME'!E48+'[1]OS MSME'!G48</f>
        <v>126059</v>
      </c>
      <c r="J48" s="23">
        <f>'[1]OS MSME'!D48+'[1]OS MSME'!F48+'[1]OS MSME'!H48</f>
        <v>370769</v>
      </c>
      <c r="K48" s="24">
        <f>J48/E48%</f>
        <v>8.187623553354733</v>
      </c>
      <c r="L48" s="96">
        <f>'[1]OS MSME'!I48</f>
        <v>0</v>
      </c>
      <c r="M48" s="23">
        <f>'[1]OS MSME'!J48</f>
        <v>0</v>
      </c>
      <c r="N48" s="24">
        <f>M48/E48%</f>
        <v>0</v>
      </c>
      <c r="O48" s="96">
        <f>'[1]OS OPS'!O48</f>
        <v>31482</v>
      </c>
      <c r="P48" s="23">
        <f>'[1]OS OPS'!P48</f>
        <v>307183</v>
      </c>
      <c r="Q48" s="24">
        <f>P48/E48%</f>
        <v>6.7834656241222078</v>
      </c>
      <c r="R48" s="23">
        <f t="shared" ref="R48:S49" si="18">F48+I48+L48+O48</f>
        <v>1444888</v>
      </c>
      <c r="S48" s="23">
        <f t="shared" si="18"/>
        <v>3684848</v>
      </c>
      <c r="T48" s="24">
        <f>S48/E48%</f>
        <v>81.371819853688095</v>
      </c>
      <c r="U48" s="96">
        <f>'[1]OS NPS'!M48</f>
        <v>120155</v>
      </c>
      <c r="V48" s="96">
        <f>'[1]OS NPS'!N48</f>
        <v>843560</v>
      </c>
      <c r="W48" s="24">
        <f>V48/E48%</f>
        <v>18.628180146311905</v>
      </c>
    </row>
    <row r="49" spans="1:23" ht="15.75" x14ac:dyDescent="0.25">
      <c r="A49" s="25" t="s">
        <v>55</v>
      </c>
      <c r="B49" s="26" t="s">
        <v>26</v>
      </c>
      <c r="C49" s="25">
        <f>SUM(C48:C48)</f>
        <v>5470965</v>
      </c>
      <c r="D49" s="25">
        <f t="shared" si="17"/>
        <v>1565043</v>
      </c>
      <c r="E49" s="27">
        <f t="shared" si="17"/>
        <v>4528408</v>
      </c>
      <c r="F49" s="25">
        <f>SUM(F48:F48)</f>
        <v>1287347</v>
      </c>
      <c r="G49" s="25">
        <f>SUM(G48:G48)</f>
        <v>3006896</v>
      </c>
      <c r="H49" s="28">
        <f>G49/E49%</f>
        <v>66.400730676211154</v>
      </c>
      <c r="I49" s="25">
        <f>SUM(I48:I48)</f>
        <v>126059</v>
      </c>
      <c r="J49" s="25">
        <f>SUM(J48:J48)</f>
        <v>370769</v>
      </c>
      <c r="K49" s="28">
        <f>J49/E49%</f>
        <v>8.187623553354733</v>
      </c>
      <c r="L49" s="25">
        <f>SUM(L48:L48)</f>
        <v>0</v>
      </c>
      <c r="M49" s="25">
        <f>SUM(M48:M48)</f>
        <v>0</v>
      </c>
      <c r="N49" s="28">
        <f>M49/E49%</f>
        <v>0</v>
      </c>
      <c r="O49" s="25">
        <f>SUM(O48:O48)</f>
        <v>31482</v>
      </c>
      <c r="P49" s="25">
        <f>SUM(P48:P48)</f>
        <v>307183</v>
      </c>
      <c r="Q49" s="28">
        <f>P49/E49%</f>
        <v>6.7834656241222078</v>
      </c>
      <c r="R49" s="25">
        <f t="shared" si="18"/>
        <v>1444888</v>
      </c>
      <c r="S49" s="25">
        <f t="shared" si="18"/>
        <v>3684848</v>
      </c>
      <c r="T49" s="28">
        <f>S49/E49%</f>
        <v>81.371819853688095</v>
      </c>
      <c r="U49" s="25">
        <f>SUM(U48:U48)</f>
        <v>120155</v>
      </c>
      <c r="V49" s="25">
        <f>SUM(V48:V48)</f>
        <v>843560</v>
      </c>
      <c r="W49" s="28">
        <f>V49/E49%</f>
        <v>18.628180146311905</v>
      </c>
    </row>
    <row r="50" spans="1:23" ht="15.75" x14ac:dyDescent="0.25">
      <c r="A50" s="38" t="s">
        <v>56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1:23" x14ac:dyDescent="0.25">
      <c r="A51" s="21">
        <v>36</v>
      </c>
      <c r="B51" s="22" t="s">
        <v>57</v>
      </c>
      <c r="C51" s="23">
        <f>'[1]CD RATIO'!L52</f>
        <v>2030586</v>
      </c>
      <c r="D51" s="96">
        <f t="shared" ref="D51:E63" si="19">R51+U51</f>
        <v>3613920</v>
      </c>
      <c r="E51" s="96">
        <f t="shared" si="19"/>
        <v>2145772</v>
      </c>
      <c r="F51" s="23">
        <f>'[1]OS AGRI'!O52</f>
        <v>3546097</v>
      </c>
      <c r="G51" s="23">
        <f>'[1]OS AGRI'!P52</f>
        <v>1769637</v>
      </c>
      <c r="H51" s="24">
        <f>G51/E51%</f>
        <v>82.470877614210636</v>
      </c>
      <c r="I51" s="96">
        <f>'[1]OS MSME'!C51+'[1]OS MSME'!E51+'[1]OS MSME'!G51</f>
        <v>27500</v>
      </c>
      <c r="J51" s="23">
        <f>'[1]OS MSME'!D51+'[1]OS MSME'!F51+'[1]OS MSME'!H51</f>
        <v>69234</v>
      </c>
      <c r="K51" s="24">
        <f>J51/E51%</f>
        <v>3.2265310573537169</v>
      </c>
      <c r="L51" s="96">
        <f>'[1]OS MSME'!I51</f>
        <v>0</v>
      </c>
      <c r="M51" s="23">
        <f>'[1]OS MSME'!J51</f>
        <v>0</v>
      </c>
      <c r="N51" s="24">
        <f>M51/E51%</f>
        <v>0</v>
      </c>
      <c r="O51" s="96">
        <f>'[1]OS OPS'!O51</f>
        <v>5164</v>
      </c>
      <c r="P51" s="96">
        <f>'[1]OS OPS'!P51</f>
        <v>21302</v>
      </c>
      <c r="Q51" s="24">
        <f>P51/E51%</f>
        <v>0.99274293820592308</v>
      </c>
      <c r="R51" s="23">
        <f t="shared" ref="R51:S53" si="20">F51+I51+L51+O51</f>
        <v>3578761</v>
      </c>
      <c r="S51" s="23">
        <f t="shared" si="20"/>
        <v>1860173</v>
      </c>
      <c r="T51" s="24">
        <f>S51/E51%</f>
        <v>86.690151609770282</v>
      </c>
      <c r="U51" s="96">
        <f>'[1]OS NPS'!M51</f>
        <v>35159</v>
      </c>
      <c r="V51" s="96">
        <f>'[1]OS NPS'!N51</f>
        <v>285599</v>
      </c>
      <c r="W51" s="24">
        <f>V51/E51%</f>
        <v>13.309848390229716</v>
      </c>
    </row>
    <row r="52" spans="1:23" x14ac:dyDescent="0.25">
      <c r="A52" s="21">
        <v>37</v>
      </c>
      <c r="B52" s="22" t="s">
        <v>58</v>
      </c>
      <c r="C52" s="23">
        <f>'[1]CD RATIO'!L53</f>
        <v>0</v>
      </c>
      <c r="D52" s="96">
        <f t="shared" si="19"/>
        <v>58897</v>
      </c>
      <c r="E52" s="96">
        <f t="shared" si="19"/>
        <v>86072</v>
      </c>
      <c r="F52" s="23">
        <f>'[1]OS AGRI'!O53</f>
        <v>47092</v>
      </c>
      <c r="G52" s="23">
        <f>'[1]OS AGRI'!P53</f>
        <v>68681</v>
      </c>
      <c r="H52" s="24">
        <f>G52/E52%</f>
        <v>79.794822938934843</v>
      </c>
      <c r="I52" s="96">
        <f>'[1]OS MSME'!C52+'[1]OS MSME'!E52+'[1]OS MSME'!G52</f>
        <v>2591</v>
      </c>
      <c r="J52" s="23">
        <f>'[1]OS MSME'!D52+'[1]OS MSME'!F52+'[1]OS MSME'!H52</f>
        <v>2577</v>
      </c>
      <c r="K52" s="24">
        <f>J52/E52%</f>
        <v>2.9940050190538154</v>
      </c>
      <c r="L52" s="96">
        <f>'[1]OS MSME'!I52</f>
        <v>3</v>
      </c>
      <c r="M52" s="23">
        <f>'[1]OS MSME'!J52</f>
        <v>18</v>
      </c>
      <c r="N52" s="24">
        <f>M52/E52%</f>
        <v>2.0912724230876475E-2</v>
      </c>
      <c r="O52" s="96">
        <f>'[1]OS OPS'!O52</f>
        <v>3208</v>
      </c>
      <c r="P52" s="96">
        <f>'[1]OS OPS'!P52</f>
        <v>8933</v>
      </c>
      <c r="Q52" s="24">
        <f>P52/E52%</f>
        <v>10.378520308578864</v>
      </c>
      <c r="R52" s="23">
        <f t="shared" si="20"/>
        <v>52894</v>
      </c>
      <c r="S52" s="23">
        <f t="shared" si="20"/>
        <v>80209</v>
      </c>
      <c r="T52" s="24">
        <f>S52/E52%</f>
        <v>93.188260990798398</v>
      </c>
      <c r="U52" s="96">
        <f>'[1]OS NPS'!M52</f>
        <v>6003</v>
      </c>
      <c r="V52" s="96">
        <f>'[1]OS NPS'!N52</f>
        <v>5863</v>
      </c>
      <c r="W52" s="24">
        <f>V52/E52%</f>
        <v>6.8117390092015988</v>
      </c>
    </row>
    <row r="53" spans="1:23" ht="15.75" x14ac:dyDescent="0.25">
      <c r="A53" s="25" t="s">
        <v>59</v>
      </c>
      <c r="B53" s="26" t="s">
        <v>26</v>
      </c>
      <c r="C53" s="25">
        <f>SUM(C51:C52)</f>
        <v>2030586</v>
      </c>
      <c r="D53" s="25">
        <f t="shared" si="19"/>
        <v>3672817</v>
      </c>
      <c r="E53" s="27">
        <f t="shared" si="19"/>
        <v>2231844</v>
      </c>
      <c r="F53" s="25">
        <f>SUM(F51:F52)</f>
        <v>3593189</v>
      </c>
      <c r="G53" s="25">
        <f>SUM(G51:G52)</f>
        <v>1838318</v>
      </c>
      <c r="H53" s="28">
        <f>G53/E53%</f>
        <v>82.367674443195853</v>
      </c>
      <c r="I53" s="25">
        <f>SUM(I51:I52)</f>
        <v>30091</v>
      </c>
      <c r="J53" s="25">
        <f>SUM(J51:J52)</f>
        <v>71811</v>
      </c>
      <c r="K53" s="28">
        <f>J53/E53%</f>
        <v>3.2175635931543605</v>
      </c>
      <c r="L53" s="25">
        <f>SUM(L51:L52)</f>
        <v>3</v>
      </c>
      <c r="M53" s="25">
        <f>SUM(M51:M52)</f>
        <v>18</v>
      </c>
      <c r="N53" s="28">
        <f>M53/E53%</f>
        <v>8.0650798174065929E-4</v>
      </c>
      <c r="O53" s="25">
        <f>SUM(O51:O52)</f>
        <v>8372</v>
      </c>
      <c r="P53" s="25">
        <f>SUM(P51:P52)</f>
        <v>30235</v>
      </c>
      <c r="Q53" s="28">
        <f>P53/E53%</f>
        <v>1.3547093793293796</v>
      </c>
      <c r="R53" s="25">
        <f t="shared" si="20"/>
        <v>3631655</v>
      </c>
      <c r="S53" s="25">
        <f t="shared" si="20"/>
        <v>1940382</v>
      </c>
      <c r="T53" s="28">
        <f>S53/E53%</f>
        <v>86.940753923661333</v>
      </c>
      <c r="U53" s="25">
        <f>SUM(U51:U52)</f>
        <v>41162</v>
      </c>
      <c r="V53" s="25">
        <f>SUM(V51:V52)</f>
        <v>291462</v>
      </c>
      <c r="W53" s="28">
        <f>V53/E53%</f>
        <v>13.05924607633867</v>
      </c>
    </row>
    <row r="54" spans="1:23" ht="15.75" x14ac:dyDescent="0.25">
      <c r="A54" s="38" t="s">
        <v>82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1:23" x14ac:dyDescent="0.25">
      <c r="A55" s="21">
        <v>38</v>
      </c>
      <c r="B55" s="22" t="s">
        <v>61</v>
      </c>
      <c r="C55" s="23">
        <f>'[1]CD RATIO'!L56</f>
        <v>2914896</v>
      </c>
      <c r="D55" s="96">
        <f t="shared" si="19"/>
        <v>1164529</v>
      </c>
      <c r="E55" s="96">
        <f t="shared" si="19"/>
        <v>3375890</v>
      </c>
      <c r="F55" s="23">
        <f>'[1]OS AGRI'!O57</f>
        <v>195509</v>
      </c>
      <c r="G55" s="23">
        <f>'[1]OS AGRI'!P57</f>
        <v>484337</v>
      </c>
      <c r="H55" s="24">
        <f t="shared" ref="H55:H65" si="21">G55/E55%</f>
        <v>14.346942584029692</v>
      </c>
      <c r="I55" s="96">
        <f>'[1]OS MSME'!C55+'[1]OS MSME'!E55+'[1]OS MSME'!G55</f>
        <v>149169</v>
      </c>
      <c r="J55" s="23">
        <f>'[1]OS MSME'!D55+'[1]OS MSME'!F55+'[1]OS MSME'!H55</f>
        <v>1416568</v>
      </c>
      <c r="K55" s="24">
        <f t="shared" ref="K55:K63" si="22">J55/E55%</f>
        <v>41.961319829733789</v>
      </c>
      <c r="L55" s="96">
        <f>'[1]OS MSME'!I55</f>
        <v>103</v>
      </c>
      <c r="M55" s="23">
        <f>'[1]OS MSME'!J55</f>
        <v>31876</v>
      </c>
      <c r="N55" s="24">
        <f t="shared" ref="N55:N65" si="23">M55/E55%</f>
        <v>0.9442250784237638</v>
      </c>
      <c r="O55" s="96">
        <f>'[1]OS OPS'!O55</f>
        <v>20533</v>
      </c>
      <c r="P55" s="23">
        <f>'[1]OS OPS'!P55</f>
        <v>166804</v>
      </c>
      <c r="Q55" s="24">
        <f t="shared" ref="Q55:Q65" si="24">P55/E55%</f>
        <v>4.9410377707804463</v>
      </c>
      <c r="R55" s="23">
        <f t="shared" ref="R55:S63" si="25">F55+I55+L55+O55</f>
        <v>365314</v>
      </c>
      <c r="S55" s="23">
        <f t="shared" si="25"/>
        <v>2099585</v>
      </c>
      <c r="T55" s="24">
        <f t="shared" ref="T55:T65" si="26">S55/E55%</f>
        <v>62.19352526296769</v>
      </c>
      <c r="U55" s="96">
        <f>'[1]OS NPS'!M55</f>
        <v>799215</v>
      </c>
      <c r="V55" s="96">
        <f>'[1]OS NPS'!N55</f>
        <v>1276305</v>
      </c>
      <c r="W55" s="24">
        <f t="shared" ref="W55:W65" si="27">V55/E55%</f>
        <v>37.80647473703231</v>
      </c>
    </row>
    <row r="56" spans="1:23" x14ac:dyDescent="0.25">
      <c r="A56" s="21">
        <v>39</v>
      </c>
      <c r="B56" s="22" t="s">
        <v>62</v>
      </c>
      <c r="C56" s="23">
        <f>'[1]CD RATIO'!L57</f>
        <v>251178</v>
      </c>
      <c r="D56" s="96">
        <f t="shared" si="19"/>
        <v>82519</v>
      </c>
      <c r="E56" s="96">
        <f t="shared" si="19"/>
        <v>178312</v>
      </c>
      <c r="F56" s="23">
        <f>'[1]OS AGRI'!O58</f>
        <v>34952</v>
      </c>
      <c r="G56" s="23">
        <f>'[1]OS AGRI'!P58</f>
        <v>18788</v>
      </c>
      <c r="H56" s="24">
        <f t="shared" si="21"/>
        <v>10.536587554399032</v>
      </c>
      <c r="I56" s="96">
        <f>'[1]OS MSME'!C56+'[1]OS MSME'!E56+'[1]OS MSME'!G56</f>
        <v>8681</v>
      </c>
      <c r="J56" s="23">
        <f>'[1]OS MSME'!D56+'[1]OS MSME'!F56+'[1]OS MSME'!H56</f>
        <v>61604</v>
      </c>
      <c r="K56" s="24">
        <f t="shared" si="22"/>
        <v>34.548431961954329</v>
      </c>
      <c r="L56" s="96">
        <f>'[1]OS MSME'!I56</f>
        <v>113</v>
      </c>
      <c r="M56" s="23">
        <f>'[1]OS MSME'!J56</f>
        <v>2738</v>
      </c>
      <c r="N56" s="24">
        <f t="shared" si="23"/>
        <v>1.5355107900758223</v>
      </c>
      <c r="O56" s="96">
        <f>'[1]OS OPS'!O56</f>
        <v>19491</v>
      </c>
      <c r="P56" s="23">
        <f>'[1]OS OPS'!P56</f>
        <v>12791</v>
      </c>
      <c r="Q56" s="24">
        <f t="shared" si="24"/>
        <v>7.1733814886266769</v>
      </c>
      <c r="R56" s="23">
        <f t="shared" si="25"/>
        <v>63237</v>
      </c>
      <c r="S56" s="23">
        <f t="shared" si="25"/>
        <v>95921</v>
      </c>
      <c r="T56" s="24">
        <f t="shared" si="26"/>
        <v>53.793911795055863</v>
      </c>
      <c r="U56" s="96">
        <f>'[1]OS NPS'!M56</f>
        <v>19282</v>
      </c>
      <c r="V56" s="96">
        <f>'[1]OS NPS'!N56</f>
        <v>82391</v>
      </c>
      <c r="W56" s="24">
        <f t="shared" si="27"/>
        <v>46.206088204944145</v>
      </c>
    </row>
    <row r="57" spans="1:23" x14ac:dyDescent="0.25">
      <c r="A57" s="21">
        <v>40</v>
      </c>
      <c r="B57" s="22" t="s">
        <v>63</v>
      </c>
      <c r="C57" s="23">
        <f>'[1]CD RATIO'!L58</f>
        <v>202122</v>
      </c>
      <c r="D57" s="96">
        <f t="shared" si="19"/>
        <v>128955</v>
      </c>
      <c r="E57" s="96">
        <f t="shared" si="19"/>
        <v>221317</v>
      </c>
      <c r="F57" s="23">
        <f>'[1]OS AGRI'!O59</f>
        <v>70511</v>
      </c>
      <c r="G57" s="23">
        <f>'[1]OS AGRI'!P59</f>
        <v>31884</v>
      </c>
      <c r="H57" s="24">
        <f t="shared" si="21"/>
        <v>14.406484815897558</v>
      </c>
      <c r="I57" s="96">
        <f>'[1]OS MSME'!C57+'[1]OS MSME'!E57+'[1]OS MSME'!G57</f>
        <v>24197</v>
      </c>
      <c r="J57" s="23">
        <f>'[1]OS MSME'!D57+'[1]OS MSME'!F57+'[1]OS MSME'!H57</f>
        <v>74763</v>
      </c>
      <c r="K57" s="24">
        <f t="shared" si="22"/>
        <v>33.780956727228364</v>
      </c>
      <c r="L57" s="96">
        <f>'[1]OS MSME'!I57</f>
        <v>2</v>
      </c>
      <c r="M57" s="23">
        <f>'[1]OS MSME'!J57</f>
        <v>46</v>
      </c>
      <c r="N57" s="24">
        <f t="shared" si="23"/>
        <v>2.0784666338329184E-2</v>
      </c>
      <c r="O57" s="96">
        <f>'[1]OS OPS'!O57</f>
        <v>26822</v>
      </c>
      <c r="P57" s="23">
        <f>'[1]OS OPS'!P57</f>
        <v>81736</v>
      </c>
      <c r="Q57" s="24">
        <f t="shared" si="24"/>
        <v>36.931641039775528</v>
      </c>
      <c r="R57" s="23">
        <f t="shared" si="25"/>
        <v>121532</v>
      </c>
      <c r="S57" s="23">
        <f t="shared" si="25"/>
        <v>188429</v>
      </c>
      <c r="T57" s="24">
        <f t="shared" si="26"/>
        <v>85.139867249239771</v>
      </c>
      <c r="U57" s="96">
        <f>'[1]OS NPS'!M57</f>
        <v>7423</v>
      </c>
      <c r="V57" s="96">
        <f>'[1]OS NPS'!N57</f>
        <v>32888</v>
      </c>
      <c r="W57" s="24">
        <f t="shared" si="27"/>
        <v>14.860132750760222</v>
      </c>
    </row>
    <row r="58" spans="1:23" x14ac:dyDescent="0.25">
      <c r="A58" s="21">
        <v>41</v>
      </c>
      <c r="B58" s="22" t="s">
        <v>64</v>
      </c>
      <c r="C58" s="23">
        <f>'[1]CD RATIO'!L59</f>
        <v>131161</v>
      </c>
      <c r="D58" s="96">
        <f t="shared" si="19"/>
        <v>212337</v>
      </c>
      <c r="E58" s="96">
        <f t="shared" si="19"/>
        <v>171411</v>
      </c>
      <c r="F58" s="23">
        <f>'[1]OS AGRI'!O60</f>
        <v>81445</v>
      </c>
      <c r="G58" s="23">
        <f>'[1]OS AGRI'!P60</f>
        <v>37723</v>
      </c>
      <c r="H58" s="24">
        <f t="shared" si="21"/>
        <v>22.007339085589606</v>
      </c>
      <c r="I58" s="96">
        <f>'[1]OS MSME'!C58+'[1]OS MSME'!E58+'[1]OS MSME'!G58</f>
        <v>47471</v>
      </c>
      <c r="J58" s="23">
        <f>'[1]OS MSME'!D58+'[1]OS MSME'!F58+'[1]OS MSME'!H58</f>
        <v>31667</v>
      </c>
      <c r="K58" s="24">
        <f t="shared" si="22"/>
        <v>18.474310283470725</v>
      </c>
      <c r="L58" s="96">
        <f>'[1]OS MSME'!I58</f>
        <v>2</v>
      </c>
      <c r="M58" s="23">
        <f>'[1]OS MSME'!J58</f>
        <v>96</v>
      </c>
      <c r="N58" s="24">
        <f t="shared" si="23"/>
        <v>5.6005740588410319E-2</v>
      </c>
      <c r="O58" s="96">
        <f>'[1]OS OPS'!O58</f>
        <v>65833</v>
      </c>
      <c r="P58" s="23">
        <f>'[1]OS OPS'!P58</f>
        <v>62045</v>
      </c>
      <c r="Q58" s="24">
        <f t="shared" si="24"/>
        <v>36.19662682091581</v>
      </c>
      <c r="R58" s="23">
        <f t="shared" si="25"/>
        <v>194751</v>
      </c>
      <c r="S58" s="23">
        <f t="shared" si="25"/>
        <v>131531</v>
      </c>
      <c r="T58" s="24">
        <f t="shared" si="26"/>
        <v>76.734281930564549</v>
      </c>
      <c r="U58" s="96">
        <f>'[1]OS NPS'!M58</f>
        <v>17586</v>
      </c>
      <c r="V58" s="23">
        <f>'[1]OS NPS'!N58</f>
        <v>39880</v>
      </c>
      <c r="W58" s="24">
        <f t="shared" si="27"/>
        <v>23.265718069435451</v>
      </c>
    </row>
    <row r="59" spans="1:23" x14ac:dyDescent="0.25">
      <c r="A59" s="21">
        <v>42</v>
      </c>
      <c r="B59" s="22" t="s">
        <v>65</v>
      </c>
      <c r="C59" s="23">
        <f>'[1]CD RATIO'!L60</f>
        <v>71110</v>
      </c>
      <c r="D59" s="96">
        <f t="shared" si="19"/>
        <v>35270</v>
      </c>
      <c r="E59" s="96">
        <f t="shared" si="19"/>
        <v>40971</v>
      </c>
      <c r="F59" s="23">
        <f>'[1]OS AGRI'!O61</f>
        <v>25411</v>
      </c>
      <c r="G59" s="23">
        <f>'[1]OS AGRI'!P61</f>
        <v>6782</v>
      </c>
      <c r="H59" s="24">
        <f t="shared" si="21"/>
        <v>16.553171755632032</v>
      </c>
      <c r="I59" s="96">
        <f>'[1]OS MSME'!C59+'[1]OS MSME'!E59+'[1]OS MSME'!G59</f>
        <v>567</v>
      </c>
      <c r="J59" s="23">
        <f>'[1]OS MSME'!D59+'[1]OS MSME'!F59+'[1]OS MSME'!H59</f>
        <v>17117</v>
      </c>
      <c r="K59" s="24">
        <f t="shared" si="22"/>
        <v>41.7783310146201</v>
      </c>
      <c r="L59" s="96">
        <f>'[1]OS MSME'!I59</f>
        <v>34</v>
      </c>
      <c r="M59" s="23">
        <f>'[1]OS MSME'!J59</f>
        <v>723</v>
      </c>
      <c r="N59" s="24">
        <f t="shared" si="23"/>
        <v>1.7646628102804423</v>
      </c>
      <c r="O59" s="96">
        <f>'[1]OS OPS'!O59</f>
        <v>6764</v>
      </c>
      <c r="P59" s="23">
        <f>'[1]OS OPS'!P59</f>
        <v>2503</v>
      </c>
      <c r="Q59" s="24">
        <f t="shared" si="24"/>
        <v>6.1091991896707434</v>
      </c>
      <c r="R59" s="23">
        <f t="shared" si="25"/>
        <v>32776</v>
      </c>
      <c r="S59" s="23">
        <f t="shared" si="25"/>
        <v>27125</v>
      </c>
      <c r="T59" s="24">
        <f t="shared" si="26"/>
        <v>66.205364770203317</v>
      </c>
      <c r="U59" s="96">
        <f>'[1]OS NPS'!M59</f>
        <v>2494</v>
      </c>
      <c r="V59" s="96">
        <f>'[1]OS NPS'!N59</f>
        <v>13846</v>
      </c>
      <c r="W59" s="24">
        <f t="shared" si="27"/>
        <v>33.79463522979669</v>
      </c>
    </row>
    <row r="60" spans="1:23" x14ac:dyDescent="0.25">
      <c r="A60" s="21">
        <v>43</v>
      </c>
      <c r="B60" s="22" t="s">
        <v>66</v>
      </c>
      <c r="C60" s="23">
        <f>'[1]CD RATIO'!L61</f>
        <v>2140</v>
      </c>
      <c r="D60" s="96">
        <f t="shared" si="19"/>
        <v>726</v>
      </c>
      <c r="E60" s="96">
        <f t="shared" si="19"/>
        <v>7290</v>
      </c>
      <c r="F60" s="23">
        <f>'[1]OS AGRI'!O62</f>
        <v>231</v>
      </c>
      <c r="G60" s="23">
        <f>'[1]OS AGRI'!P62</f>
        <v>1669</v>
      </c>
      <c r="H60" s="24">
        <f t="shared" si="21"/>
        <v>22.894375857338819</v>
      </c>
      <c r="I60" s="96">
        <f>'[1]OS MSME'!C60+'[1]OS MSME'!E60+'[1]OS MSME'!G60</f>
        <v>91</v>
      </c>
      <c r="J60" s="23">
        <f>'[1]OS MSME'!D60+'[1]OS MSME'!F60+'[1]OS MSME'!H60</f>
        <v>1358</v>
      </c>
      <c r="K60" s="24">
        <f t="shared" si="22"/>
        <v>18.628257887517144</v>
      </c>
      <c r="L60" s="96">
        <f>'[1]OS MSME'!I60</f>
        <v>3</v>
      </c>
      <c r="M60" s="23">
        <f>'[1]OS MSME'!J60</f>
        <v>26</v>
      </c>
      <c r="N60" s="24">
        <f t="shared" si="23"/>
        <v>0.35665294924554181</v>
      </c>
      <c r="O60" s="96">
        <f>'[1]OS OPS'!O60</f>
        <v>108</v>
      </c>
      <c r="P60" s="23">
        <f>'[1]OS OPS'!P60</f>
        <v>1148</v>
      </c>
      <c r="Q60" s="24">
        <f t="shared" si="24"/>
        <v>15.747599451303154</v>
      </c>
      <c r="R60" s="23">
        <f t="shared" si="25"/>
        <v>433</v>
      </c>
      <c r="S60" s="23">
        <f t="shared" si="25"/>
        <v>4201</v>
      </c>
      <c r="T60" s="24">
        <f t="shared" si="26"/>
        <v>57.626886145404661</v>
      </c>
      <c r="U60" s="96">
        <f>'[1]OS NPS'!M60</f>
        <v>293</v>
      </c>
      <c r="V60" s="96">
        <f>'[1]OS NPS'!N60</f>
        <v>3089</v>
      </c>
      <c r="W60" s="24">
        <f t="shared" si="27"/>
        <v>42.373113854595331</v>
      </c>
    </row>
    <row r="61" spans="1:23" x14ac:dyDescent="0.25">
      <c r="A61" s="21">
        <v>44</v>
      </c>
      <c r="B61" s="22" t="s">
        <v>67</v>
      </c>
      <c r="C61" s="23">
        <f>'[1]CD RATIO'!L62</f>
        <v>12931</v>
      </c>
      <c r="D61" s="96">
        <f t="shared" si="19"/>
        <v>46240</v>
      </c>
      <c r="E61" s="96">
        <f t="shared" si="19"/>
        <v>39313</v>
      </c>
      <c r="F61" s="23">
        <f>'[1]OS AGRI'!O63</f>
        <v>32578</v>
      </c>
      <c r="G61" s="23">
        <f>'[1]OS AGRI'!P63</f>
        <v>9996</v>
      </c>
      <c r="H61" s="24">
        <f t="shared" si="21"/>
        <v>25.426703634929922</v>
      </c>
      <c r="I61" s="96">
        <f>'[1]OS MSME'!C61+'[1]OS MSME'!E61+'[1]OS MSME'!G61</f>
        <v>3491</v>
      </c>
      <c r="J61" s="23">
        <f>'[1]OS MSME'!D61+'[1]OS MSME'!F61+'[1]OS MSME'!H61</f>
        <v>19743</v>
      </c>
      <c r="K61" s="24">
        <f t="shared" si="22"/>
        <v>50.220028998041364</v>
      </c>
      <c r="L61" s="96">
        <f>'[1]OS MSME'!I61</f>
        <v>36</v>
      </c>
      <c r="M61" s="23">
        <f>'[1]OS MSME'!J61</f>
        <v>761</v>
      </c>
      <c r="N61" s="24">
        <f t="shared" si="23"/>
        <v>1.9357464451962456</v>
      </c>
      <c r="O61" s="96">
        <f>'[1]OS OPS'!O61</f>
        <v>1504</v>
      </c>
      <c r="P61" s="23">
        <f>'[1]OS OPS'!P61</f>
        <v>4663</v>
      </c>
      <c r="Q61" s="24">
        <f t="shared" si="24"/>
        <v>11.861216391524433</v>
      </c>
      <c r="R61" s="23">
        <f t="shared" si="25"/>
        <v>37609</v>
      </c>
      <c r="S61" s="23">
        <f t="shared" si="25"/>
        <v>35163</v>
      </c>
      <c r="T61" s="24">
        <f t="shared" si="26"/>
        <v>89.44369546969196</v>
      </c>
      <c r="U61" s="96">
        <f>'[1]OS NPS'!M61</f>
        <v>8631</v>
      </c>
      <c r="V61" s="96">
        <f>'[1]OS NPS'!N61</f>
        <v>4150</v>
      </c>
      <c r="W61" s="24">
        <f t="shared" si="27"/>
        <v>10.55630453030804</v>
      </c>
    </row>
    <row r="62" spans="1:23" x14ac:dyDescent="0.25">
      <c r="A62" s="21">
        <v>45</v>
      </c>
      <c r="B62" s="22" t="s">
        <v>69</v>
      </c>
      <c r="C62" s="23">
        <f>'[1]CD RATIO'!L63</f>
        <v>4337</v>
      </c>
      <c r="D62" s="96">
        <f t="shared" si="19"/>
        <v>24692</v>
      </c>
      <c r="E62" s="96">
        <f t="shared" si="19"/>
        <v>17171</v>
      </c>
      <c r="F62" s="23">
        <f>'[1]OS AGRI'!O64</f>
        <v>12692</v>
      </c>
      <c r="G62" s="23">
        <f>'[1]OS AGRI'!P64</f>
        <v>2512</v>
      </c>
      <c r="H62" s="24">
        <f t="shared" si="21"/>
        <v>14.629316871469337</v>
      </c>
      <c r="I62" s="96">
        <f>'[1]OS MSME'!C62+'[1]OS MSME'!E62+'[1]OS MSME'!G62</f>
        <v>1593</v>
      </c>
      <c r="J62" s="23">
        <f>'[1]OS MSME'!D62+'[1]OS MSME'!F62+'[1]OS MSME'!H62</f>
        <v>694</v>
      </c>
      <c r="K62" s="24">
        <f t="shared" si="22"/>
        <v>4.0416982121017995</v>
      </c>
      <c r="L62" s="96">
        <f>'[1]OS MSME'!I62</f>
        <v>0</v>
      </c>
      <c r="M62" s="23">
        <f>'[1]OS MSME'!J62</f>
        <v>0</v>
      </c>
      <c r="N62" s="24">
        <f t="shared" si="23"/>
        <v>0</v>
      </c>
      <c r="O62" s="96">
        <f>'[1]OS OPS'!O62</f>
        <v>10170</v>
      </c>
      <c r="P62" s="23">
        <f>'[1]OS OPS'!P62</f>
        <v>4029</v>
      </c>
      <c r="Q62" s="24">
        <f t="shared" si="24"/>
        <v>23.463979966222119</v>
      </c>
      <c r="R62" s="23">
        <f t="shared" si="25"/>
        <v>24455</v>
      </c>
      <c r="S62" s="23">
        <f t="shared" si="25"/>
        <v>7235</v>
      </c>
      <c r="T62" s="24">
        <f t="shared" si="26"/>
        <v>42.134995049793254</v>
      </c>
      <c r="U62" s="96">
        <f>'[1]OS NPS'!M62</f>
        <v>237</v>
      </c>
      <c r="V62" s="96">
        <f>'[1]OS NPS'!N62</f>
        <v>9936</v>
      </c>
      <c r="W62" s="24">
        <f t="shared" si="27"/>
        <v>57.865004950206739</v>
      </c>
    </row>
    <row r="63" spans="1:23" x14ac:dyDescent="0.25">
      <c r="A63" s="21">
        <v>46</v>
      </c>
      <c r="B63" s="22" t="s">
        <v>70</v>
      </c>
      <c r="C63" s="23">
        <f>'[1]CD RATIO'!L64</f>
        <v>29503</v>
      </c>
      <c r="D63" s="96">
        <f t="shared" si="19"/>
        <v>72187</v>
      </c>
      <c r="E63" s="96">
        <f t="shared" si="19"/>
        <v>33701</v>
      </c>
      <c r="F63" s="23">
        <f>'[1]OS AGRI'!O65</f>
        <v>62813</v>
      </c>
      <c r="G63" s="23">
        <f>'[1]OS AGRI'!P65</f>
        <v>21532</v>
      </c>
      <c r="H63" s="24">
        <f t="shared" si="21"/>
        <v>63.891279190528472</v>
      </c>
      <c r="I63" s="96">
        <f>'[1]OS MSME'!C63+'[1]OS MSME'!E63+'[1]OS MSME'!G63</f>
        <v>5501</v>
      </c>
      <c r="J63" s="23">
        <f>'[1]OS MSME'!D63+'[1]OS MSME'!F63+'[1]OS MSME'!H63</f>
        <v>5011</v>
      </c>
      <c r="K63" s="24">
        <f t="shared" si="22"/>
        <v>14.868994985312009</v>
      </c>
      <c r="L63" s="96">
        <f>'[1]OS MSME'!I63</f>
        <v>8</v>
      </c>
      <c r="M63" s="23">
        <f>'[1]OS MSME'!J63</f>
        <v>195</v>
      </c>
      <c r="N63" s="24">
        <f t="shared" si="23"/>
        <v>0.57861784516779924</v>
      </c>
      <c r="O63" s="96">
        <f>'[1]OS OPS'!O63</f>
        <v>2688</v>
      </c>
      <c r="P63" s="23">
        <f>'[1]OS OPS'!P63</f>
        <v>830</v>
      </c>
      <c r="Q63" s="24">
        <f t="shared" si="24"/>
        <v>2.4628349307142221</v>
      </c>
      <c r="R63" s="23">
        <f t="shared" si="25"/>
        <v>71010</v>
      </c>
      <c r="S63" s="23">
        <f t="shared" si="25"/>
        <v>27568</v>
      </c>
      <c r="T63" s="24">
        <f t="shared" si="26"/>
        <v>81.8017269517225</v>
      </c>
      <c r="U63" s="96">
        <f>'[1]OS NPS'!M63</f>
        <v>1177</v>
      </c>
      <c r="V63" s="96">
        <f>'[1]OS NPS'!N63</f>
        <v>6133</v>
      </c>
      <c r="W63" s="24">
        <f t="shared" si="27"/>
        <v>18.1982730482775</v>
      </c>
    </row>
    <row r="64" spans="1:23" ht="15.75" x14ac:dyDescent="0.25">
      <c r="A64" s="25" t="s">
        <v>71</v>
      </c>
      <c r="B64" s="26" t="s">
        <v>26</v>
      </c>
      <c r="C64" s="27">
        <f>SUM(C55:C63)</f>
        <v>3619378</v>
      </c>
      <c r="D64" s="27">
        <f t="shared" ref="D64:V64" si="28">SUM(D55:D63)</f>
        <v>1767455</v>
      </c>
      <c r="E64" s="27">
        <f t="shared" si="28"/>
        <v>4085376</v>
      </c>
      <c r="F64" s="27">
        <f t="shared" si="28"/>
        <v>516142</v>
      </c>
      <c r="G64" s="27">
        <f t="shared" si="28"/>
        <v>615223</v>
      </c>
      <c r="H64" s="28">
        <f t="shared" si="21"/>
        <v>15.059152450104959</v>
      </c>
      <c r="I64" s="27">
        <f t="shared" si="28"/>
        <v>240761</v>
      </c>
      <c r="J64" s="27">
        <f t="shared" si="28"/>
        <v>1628525</v>
      </c>
      <c r="K64" s="28">
        <f>J64/E64%</f>
        <v>39.862303983770403</v>
      </c>
      <c r="L64" s="27">
        <f t="shared" si="28"/>
        <v>301</v>
      </c>
      <c r="M64" s="27">
        <f t="shared" si="28"/>
        <v>36461</v>
      </c>
      <c r="N64" s="28">
        <f t="shared" si="23"/>
        <v>0.89247599241783371</v>
      </c>
      <c r="O64" s="27">
        <f t="shared" si="28"/>
        <v>153913</v>
      </c>
      <c r="P64" s="27">
        <f t="shared" si="28"/>
        <v>336549</v>
      </c>
      <c r="Q64" s="28">
        <f t="shared" si="24"/>
        <v>8.2378953614061476</v>
      </c>
      <c r="R64" s="27">
        <f t="shared" si="28"/>
        <v>911117</v>
      </c>
      <c r="S64" s="27">
        <f t="shared" si="28"/>
        <v>2616758</v>
      </c>
      <c r="T64" s="28">
        <f t="shared" si="26"/>
        <v>64.051827787699338</v>
      </c>
      <c r="U64" s="27">
        <f t="shared" si="28"/>
        <v>856338</v>
      </c>
      <c r="V64" s="27">
        <f t="shared" si="28"/>
        <v>1468618</v>
      </c>
      <c r="W64" s="28">
        <f t="shared" si="27"/>
        <v>35.948172212300655</v>
      </c>
    </row>
    <row r="65" spans="1:23" ht="15.75" x14ac:dyDescent="0.25">
      <c r="A65" s="39" t="s">
        <v>72</v>
      </c>
      <c r="B65" s="39"/>
      <c r="C65" s="25">
        <f>C46+C49+C53+C64</f>
        <v>80512603</v>
      </c>
      <c r="D65" s="25">
        <f>D46+D49+D53+D64</f>
        <v>19952879</v>
      </c>
      <c r="E65" s="25">
        <f>E46+E49+E53+E64</f>
        <v>81079296</v>
      </c>
      <c r="F65" s="25">
        <f>F46+F49+F53+F64</f>
        <v>10344296</v>
      </c>
      <c r="G65" s="25">
        <f>G46+G49+G53+G64</f>
        <v>19162161</v>
      </c>
      <c r="H65" s="28">
        <f t="shared" si="21"/>
        <v>23.633852222890539</v>
      </c>
      <c r="I65" s="25">
        <f>I46+I49+I53+I64</f>
        <v>1371503</v>
      </c>
      <c r="J65" s="25">
        <f>J46+J49+J53+J64</f>
        <v>19083362</v>
      </c>
      <c r="K65" s="28">
        <f>J65/E65%</f>
        <v>23.5366646498756</v>
      </c>
      <c r="L65" s="25">
        <f>L46+L49+L53+L64</f>
        <v>16872</v>
      </c>
      <c r="M65" s="25">
        <f>M46+M49+M53+M64</f>
        <v>5173909</v>
      </c>
      <c r="N65" s="28">
        <f t="shared" si="23"/>
        <v>6.3812949239223791</v>
      </c>
      <c r="O65" s="25">
        <f>O46+O49+O53+O64</f>
        <v>842722</v>
      </c>
      <c r="P65" s="25">
        <f>P46+P49+P53+P64</f>
        <v>5782180</v>
      </c>
      <c r="Q65" s="28">
        <f t="shared" si="24"/>
        <v>7.1315123407090271</v>
      </c>
      <c r="R65" s="25">
        <f>F65+I65+L65+O65</f>
        <v>12575393</v>
      </c>
      <c r="S65" s="25">
        <f>G65+J65+M65+P65</f>
        <v>49201612</v>
      </c>
      <c r="T65" s="28">
        <f t="shared" si="26"/>
        <v>60.683324137397548</v>
      </c>
      <c r="U65" s="25">
        <f>I65+L65+O65+R65</f>
        <v>14806490</v>
      </c>
      <c r="V65" s="25">
        <f>V64+V53+V49+V46</f>
        <v>31877684</v>
      </c>
      <c r="W65" s="28">
        <f t="shared" si="27"/>
        <v>39.316675862602459</v>
      </c>
    </row>
  </sheetData>
  <mergeCells count="26">
    <mergeCell ref="A1:W1"/>
    <mergeCell ref="A2:W2"/>
    <mergeCell ref="A3:W3"/>
    <mergeCell ref="A4:W4"/>
    <mergeCell ref="A6:A7"/>
    <mergeCell ref="B6:B7"/>
    <mergeCell ref="C6:C7"/>
    <mergeCell ref="D6:E6"/>
    <mergeCell ref="F6:G6"/>
    <mergeCell ref="H6:H7"/>
    <mergeCell ref="A47:W47"/>
    <mergeCell ref="A50:W50"/>
    <mergeCell ref="A54:W54"/>
    <mergeCell ref="A65:B65"/>
    <mergeCell ref="R6:S6"/>
    <mergeCell ref="T6:T7"/>
    <mergeCell ref="U6:V6"/>
    <mergeCell ref="W6:W7"/>
    <mergeCell ref="A8:W8"/>
    <mergeCell ref="A22:W22"/>
    <mergeCell ref="I6:J6"/>
    <mergeCell ref="K6:K7"/>
    <mergeCell ref="L6:M6"/>
    <mergeCell ref="N6:N7"/>
    <mergeCell ref="O6:P6"/>
    <mergeCell ref="Q6:Q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0875-6E6D-420C-A545-A853C4842E09}">
  <dimension ref="A1:Y65"/>
  <sheetViews>
    <sheetView topLeftCell="B1" workbookViewId="0">
      <selection activeCell="L5" sqref="L5"/>
    </sheetView>
  </sheetViews>
  <sheetFormatPr defaultRowHeight="15" x14ac:dyDescent="0.25"/>
  <cols>
    <col min="2" max="2" width="37.28515625" bestFit="1" customWidth="1"/>
    <col min="3" max="4" width="11.5703125" bestFit="1" customWidth="1"/>
    <col min="5" max="5" width="10.28515625" bestFit="1" customWidth="1"/>
    <col min="6" max="6" width="11.5703125" bestFit="1" customWidth="1"/>
    <col min="7" max="7" width="8.5703125" customWidth="1"/>
    <col min="8" max="8" width="10.28515625" bestFit="1" customWidth="1"/>
    <col min="9" max="9" width="11.5703125" bestFit="1" customWidth="1"/>
    <col min="10" max="10" width="8.7109375" customWidth="1"/>
    <col min="11" max="11" width="9" bestFit="1" customWidth="1"/>
    <col min="12" max="12" width="10.28515625" bestFit="1" customWidth="1"/>
    <col min="13" max="13" width="7" customWidth="1"/>
    <col min="14" max="15" width="10.28515625" bestFit="1" customWidth="1"/>
    <col min="16" max="16" width="7.140625" customWidth="1"/>
    <col min="17" max="18" width="10.28515625" bestFit="1" customWidth="1"/>
    <col min="19" max="19" width="7.28515625" customWidth="1"/>
    <col min="20" max="20" width="8.85546875" customWidth="1"/>
    <col min="21" max="21" width="6.42578125" bestFit="1" customWidth="1"/>
    <col min="22" max="22" width="6.42578125" customWidth="1"/>
    <col min="23" max="23" width="10.28515625" customWidth="1"/>
    <col min="24" max="24" width="10.28515625" bestFit="1" customWidth="1"/>
    <col min="25" max="25" width="6.85546875" customWidth="1"/>
  </cols>
  <sheetData>
    <row r="1" spans="1:25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15.75" x14ac:dyDescent="0.25">
      <c r="A3" s="44" t="s">
        <v>140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x14ac:dyDescent="0.25">
      <c r="A4" s="43" t="s">
        <v>275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x14ac:dyDescent="0.25">
      <c r="A5" s="16"/>
      <c r="B5" s="97"/>
      <c r="C5" s="16"/>
      <c r="D5" s="17"/>
      <c r="E5" s="16"/>
      <c r="F5" s="17"/>
      <c r="G5" s="16"/>
      <c r="H5" s="16"/>
      <c r="I5" s="17"/>
      <c r="J5" s="16"/>
      <c r="K5" s="16"/>
      <c r="L5" s="17"/>
      <c r="M5" s="16"/>
      <c r="N5" s="16"/>
      <c r="O5" s="17"/>
      <c r="P5" s="16"/>
      <c r="Q5" s="16"/>
      <c r="R5" s="17"/>
      <c r="S5" s="16"/>
      <c r="T5" s="18" t="s">
        <v>74</v>
      </c>
      <c r="U5" s="76"/>
      <c r="V5" s="18"/>
      <c r="W5" s="98" t="s">
        <v>276</v>
      </c>
      <c r="X5" s="99"/>
      <c r="Y5" s="16"/>
    </row>
    <row r="6" spans="1:25" ht="15" customHeight="1" x14ac:dyDescent="0.25">
      <c r="A6" s="100" t="s">
        <v>141</v>
      </c>
      <c r="B6" s="101" t="s">
        <v>5</v>
      </c>
      <c r="C6" s="100" t="s">
        <v>77</v>
      </c>
      <c r="D6" s="100"/>
      <c r="E6" s="40" t="s">
        <v>142</v>
      </c>
      <c r="F6" s="40"/>
      <c r="G6" s="40" t="s">
        <v>132</v>
      </c>
      <c r="H6" s="40" t="s">
        <v>143</v>
      </c>
      <c r="I6" s="40"/>
      <c r="J6" s="40" t="s">
        <v>132</v>
      </c>
      <c r="K6" s="40" t="s">
        <v>144</v>
      </c>
      <c r="L6" s="40"/>
      <c r="M6" s="40" t="s">
        <v>132</v>
      </c>
      <c r="N6" s="40" t="s">
        <v>145</v>
      </c>
      <c r="O6" s="40"/>
      <c r="P6" s="40" t="s">
        <v>132</v>
      </c>
      <c r="Q6" s="40" t="s">
        <v>146</v>
      </c>
      <c r="R6" s="40"/>
      <c r="S6" s="40" t="s">
        <v>132</v>
      </c>
      <c r="T6" s="40" t="s">
        <v>147</v>
      </c>
      <c r="U6" s="40"/>
      <c r="V6" s="40" t="s">
        <v>132</v>
      </c>
      <c r="W6" s="40" t="s">
        <v>148</v>
      </c>
      <c r="X6" s="40"/>
      <c r="Y6" s="40" t="s">
        <v>132</v>
      </c>
    </row>
    <row r="7" spans="1:25" ht="15.75" x14ac:dyDescent="0.25">
      <c r="A7" s="100"/>
      <c r="B7" s="101"/>
      <c r="C7" s="102" t="s">
        <v>138</v>
      </c>
      <c r="D7" s="103" t="s">
        <v>139</v>
      </c>
      <c r="E7" s="19" t="s">
        <v>138</v>
      </c>
      <c r="F7" s="20" t="s">
        <v>139</v>
      </c>
      <c r="G7" s="40"/>
      <c r="H7" s="19" t="s">
        <v>138</v>
      </c>
      <c r="I7" s="20" t="s">
        <v>139</v>
      </c>
      <c r="J7" s="40"/>
      <c r="K7" s="19" t="s">
        <v>138</v>
      </c>
      <c r="L7" s="20" t="s">
        <v>139</v>
      </c>
      <c r="M7" s="40"/>
      <c r="N7" s="19" t="s">
        <v>138</v>
      </c>
      <c r="O7" s="20" t="s">
        <v>139</v>
      </c>
      <c r="P7" s="40"/>
      <c r="Q7" s="19" t="s">
        <v>138</v>
      </c>
      <c r="R7" s="20" t="s">
        <v>139</v>
      </c>
      <c r="S7" s="40"/>
      <c r="T7" s="19" t="s">
        <v>138</v>
      </c>
      <c r="U7" s="20" t="s">
        <v>139</v>
      </c>
      <c r="V7" s="40"/>
      <c r="W7" s="19" t="s">
        <v>138</v>
      </c>
      <c r="X7" s="20" t="s">
        <v>139</v>
      </c>
      <c r="Y7" s="40"/>
    </row>
    <row r="8" spans="1:25" ht="15" customHeight="1" x14ac:dyDescent="0.25">
      <c r="A8" s="104" t="s">
        <v>12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</row>
    <row r="9" spans="1:25" x14ac:dyDescent="0.25">
      <c r="A9" s="21">
        <v>1</v>
      </c>
      <c r="B9" s="22" t="s">
        <v>13</v>
      </c>
      <c r="C9" s="96">
        <f>'[1]KEY BUSI'!D9</f>
        <v>1399341</v>
      </c>
      <c r="D9" s="96">
        <f>'[1]KEY BUSI'!E9</f>
        <v>6451626</v>
      </c>
      <c r="E9" s="23">
        <v>258145</v>
      </c>
      <c r="F9" s="23">
        <v>852412</v>
      </c>
      <c r="G9" s="24">
        <f>F9/D9%</f>
        <v>13.212359178910866</v>
      </c>
      <c r="H9" s="23">
        <v>811602</v>
      </c>
      <c r="I9" s="23">
        <v>1938950</v>
      </c>
      <c r="J9" s="24">
        <f>I9/D9%</f>
        <v>30.053663991062098</v>
      </c>
      <c r="K9" s="23">
        <v>22516</v>
      </c>
      <c r="L9" s="23">
        <v>89679</v>
      </c>
      <c r="M9" s="24">
        <f>L9/D9%</f>
        <v>1.3900216782559931</v>
      </c>
      <c r="N9" s="23">
        <v>103062</v>
      </c>
      <c r="O9" s="23">
        <v>286585</v>
      </c>
      <c r="P9" s="24">
        <f>O9/D9%</f>
        <v>4.4420584826212801</v>
      </c>
      <c r="Q9" s="23">
        <v>154064</v>
      </c>
      <c r="R9" s="23">
        <v>425217</v>
      </c>
      <c r="S9" s="24">
        <f>R9/D9%</f>
        <v>6.5908501205742551</v>
      </c>
      <c r="T9" s="23">
        <v>312</v>
      </c>
      <c r="U9" s="23">
        <v>1825</v>
      </c>
      <c r="V9" s="24">
        <f>U9/D9%</f>
        <v>2.8287442576491569E-2</v>
      </c>
      <c r="W9" s="23">
        <v>736982</v>
      </c>
      <c r="X9" s="23">
        <v>1704638</v>
      </c>
      <c r="Y9" s="24">
        <f>X9/D9%</f>
        <v>26.421835363674212</v>
      </c>
    </row>
    <row r="10" spans="1:25" x14ac:dyDescent="0.25">
      <c r="A10" s="21">
        <v>2</v>
      </c>
      <c r="B10" s="22" t="s">
        <v>14</v>
      </c>
      <c r="C10" s="96">
        <f>'[1]KEY BUSI'!D10</f>
        <v>188860</v>
      </c>
      <c r="D10" s="96">
        <f>'[1]KEY BUSI'!E10</f>
        <v>1097595</v>
      </c>
      <c r="E10" s="23">
        <v>51093</v>
      </c>
      <c r="F10" s="23">
        <v>199336</v>
      </c>
      <c r="G10" s="24">
        <f t="shared" ref="G10:G21" si="0">F10/D10%</f>
        <v>18.161161448439543</v>
      </c>
      <c r="H10" s="23">
        <v>111833</v>
      </c>
      <c r="I10" s="23">
        <v>283887</v>
      </c>
      <c r="J10" s="24">
        <f t="shared" ref="J10:J21" si="1">I10/D10%</f>
        <v>25.864458201795742</v>
      </c>
      <c r="K10" s="23">
        <v>8914</v>
      </c>
      <c r="L10" s="23">
        <v>46790</v>
      </c>
      <c r="M10" s="24">
        <f t="shared" ref="M10:M21" si="2">L10/D10%</f>
        <v>4.2629567372300343</v>
      </c>
      <c r="N10" s="23">
        <v>10013</v>
      </c>
      <c r="O10" s="23">
        <v>35045</v>
      </c>
      <c r="P10" s="24">
        <f t="shared" ref="P10:P21" si="3">O10/D10%</f>
        <v>3.1928899093017002</v>
      </c>
      <c r="Q10" s="23">
        <v>15301</v>
      </c>
      <c r="R10" s="23">
        <v>74048</v>
      </c>
      <c r="S10" s="24">
        <f t="shared" ref="S10:S21" si="4">R10/D10%</f>
        <v>6.74638641757661</v>
      </c>
      <c r="T10" s="23">
        <v>7</v>
      </c>
      <c r="U10" s="23">
        <v>1310</v>
      </c>
      <c r="V10" s="24">
        <f t="shared" ref="V10:V21" si="5">U10/D10%</f>
        <v>0.11935185564803046</v>
      </c>
      <c r="W10" s="23">
        <v>102487</v>
      </c>
      <c r="X10" s="23">
        <v>239994</v>
      </c>
      <c r="Y10" s="24">
        <f t="shared" ref="Y10:Y21" si="6">X10/D10%</f>
        <v>21.865442171292688</v>
      </c>
    </row>
    <row r="11" spans="1:25" x14ac:dyDescent="0.25">
      <c r="A11" s="21">
        <v>3</v>
      </c>
      <c r="B11" s="22" t="s">
        <v>15</v>
      </c>
      <c r="C11" s="96">
        <f>'[1]KEY BUSI'!D11</f>
        <v>24514</v>
      </c>
      <c r="D11" s="96">
        <f>'[1]KEY BUSI'!E11</f>
        <v>804663</v>
      </c>
      <c r="E11" s="23">
        <v>5402</v>
      </c>
      <c r="F11" s="23">
        <v>38042</v>
      </c>
      <c r="G11" s="24">
        <f t="shared" si="0"/>
        <v>4.7276934567638875</v>
      </c>
      <c r="H11" s="23">
        <v>6090</v>
      </c>
      <c r="I11" s="23">
        <v>22950</v>
      </c>
      <c r="J11" s="24">
        <f t="shared" si="1"/>
        <v>2.8521256724864945</v>
      </c>
      <c r="K11" s="23">
        <v>1540</v>
      </c>
      <c r="L11" s="23">
        <v>10549</v>
      </c>
      <c r="M11" s="24">
        <f t="shared" si="2"/>
        <v>1.3109836043163412</v>
      </c>
      <c r="N11" s="23">
        <v>646</v>
      </c>
      <c r="O11" s="23">
        <v>2188</v>
      </c>
      <c r="P11" s="24">
        <f t="shared" si="3"/>
        <v>0.27191507500655554</v>
      </c>
      <c r="Q11" s="23">
        <v>449</v>
      </c>
      <c r="R11" s="23">
        <v>2464</v>
      </c>
      <c r="S11" s="24">
        <f t="shared" si="4"/>
        <v>0.30621514845345194</v>
      </c>
      <c r="T11" s="23">
        <v>0</v>
      </c>
      <c r="U11" s="23">
        <v>0</v>
      </c>
      <c r="V11" s="24">
        <f t="shared" si="5"/>
        <v>0</v>
      </c>
      <c r="W11" s="23">
        <v>4356</v>
      </c>
      <c r="X11" s="23">
        <v>16110</v>
      </c>
      <c r="Y11" s="24">
        <f t="shared" si="6"/>
        <v>2.0020803740199313</v>
      </c>
    </row>
    <row r="12" spans="1:25" x14ac:dyDescent="0.25">
      <c r="A12" s="21">
        <v>4</v>
      </c>
      <c r="B12" s="22" t="s">
        <v>16</v>
      </c>
      <c r="C12" s="96">
        <f>'[1]KEY BUSI'!D12</f>
        <v>210951</v>
      </c>
      <c r="D12" s="96">
        <f>'[1]KEY BUSI'!E12</f>
        <v>1956383</v>
      </c>
      <c r="E12" s="23">
        <v>48259</v>
      </c>
      <c r="F12" s="23">
        <v>262123</v>
      </c>
      <c r="G12" s="24">
        <f t="shared" si="0"/>
        <v>13.398347869512257</v>
      </c>
      <c r="H12" s="23">
        <v>100728</v>
      </c>
      <c r="I12" s="23">
        <v>341365</v>
      </c>
      <c r="J12" s="24">
        <f t="shared" si="1"/>
        <v>17.448781756946364</v>
      </c>
      <c r="K12" s="23">
        <v>12845</v>
      </c>
      <c r="L12" s="23">
        <v>41698</v>
      </c>
      <c r="M12" s="24">
        <f t="shared" si="2"/>
        <v>2.1313822497946462</v>
      </c>
      <c r="N12" s="23">
        <v>14981</v>
      </c>
      <c r="O12" s="23">
        <v>59336</v>
      </c>
      <c r="P12" s="24">
        <f t="shared" si="3"/>
        <v>3.0329439583149105</v>
      </c>
      <c r="Q12" s="23">
        <v>18459</v>
      </c>
      <c r="R12" s="23">
        <v>71276</v>
      </c>
      <c r="S12" s="24">
        <f t="shared" si="4"/>
        <v>3.6432539027378583</v>
      </c>
      <c r="T12" s="23">
        <v>1051</v>
      </c>
      <c r="U12" s="23">
        <v>95</v>
      </c>
      <c r="V12" s="24">
        <f t="shared" si="5"/>
        <v>4.855899892812399E-3</v>
      </c>
      <c r="W12" s="23">
        <v>83898</v>
      </c>
      <c r="X12" s="23">
        <v>221619</v>
      </c>
      <c r="Y12" s="24">
        <f t="shared" si="6"/>
        <v>11.327996614159906</v>
      </c>
    </row>
    <row r="13" spans="1:25" x14ac:dyDescent="0.25">
      <c r="A13" s="21">
        <v>5</v>
      </c>
      <c r="B13" s="22" t="s">
        <v>17</v>
      </c>
      <c r="C13" s="96">
        <f>'[1]KEY BUSI'!D13</f>
        <v>148782</v>
      </c>
      <c r="D13" s="96">
        <f>'[1]KEY BUSI'!E13</f>
        <v>826988</v>
      </c>
      <c r="E13" s="23">
        <v>31977</v>
      </c>
      <c r="F13" s="23">
        <v>168047</v>
      </c>
      <c r="G13" s="24">
        <f t="shared" si="0"/>
        <v>20.320367405572998</v>
      </c>
      <c r="H13" s="23">
        <v>84233</v>
      </c>
      <c r="I13" s="23">
        <v>235324</v>
      </c>
      <c r="J13" s="24">
        <f t="shared" si="1"/>
        <v>28.455551954804669</v>
      </c>
      <c r="K13" s="23">
        <v>1699</v>
      </c>
      <c r="L13" s="23">
        <v>11966</v>
      </c>
      <c r="M13" s="24">
        <f t="shared" si="2"/>
        <v>1.446937561367275</v>
      </c>
      <c r="N13" s="23">
        <v>10419</v>
      </c>
      <c r="O13" s="23">
        <v>28168</v>
      </c>
      <c r="P13" s="24">
        <f t="shared" si="3"/>
        <v>3.406095372605165</v>
      </c>
      <c r="Q13" s="23">
        <v>13897</v>
      </c>
      <c r="R13" s="23">
        <v>49298</v>
      </c>
      <c r="S13" s="24">
        <f t="shared" si="4"/>
        <v>5.9611505850145354</v>
      </c>
      <c r="T13" s="23">
        <v>0</v>
      </c>
      <c r="U13" s="23">
        <v>0</v>
      </c>
      <c r="V13" s="24">
        <f t="shared" si="5"/>
        <v>0</v>
      </c>
      <c r="W13" s="23">
        <v>12758</v>
      </c>
      <c r="X13" s="23">
        <v>31403</v>
      </c>
      <c r="Y13" s="24">
        <f t="shared" si="6"/>
        <v>3.7972739628628229</v>
      </c>
    </row>
    <row r="14" spans="1:25" x14ac:dyDescent="0.25">
      <c r="A14" s="21">
        <v>6</v>
      </c>
      <c r="B14" s="22" t="s">
        <v>18</v>
      </c>
      <c r="C14" s="96">
        <f>'[1]KEY BUSI'!D14</f>
        <v>70559</v>
      </c>
      <c r="D14" s="96">
        <f>'[1]KEY BUSI'!E14</f>
        <v>830504</v>
      </c>
      <c r="E14" s="23">
        <v>16021</v>
      </c>
      <c r="F14" s="23">
        <v>80767</v>
      </c>
      <c r="G14" s="24">
        <f t="shared" si="0"/>
        <v>9.7250585186826299</v>
      </c>
      <c r="H14" s="23">
        <v>28733</v>
      </c>
      <c r="I14" s="23">
        <v>70316</v>
      </c>
      <c r="J14" s="24">
        <f t="shared" si="1"/>
        <v>8.4666660244863348</v>
      </c>
      <c r="K14" s="23">
        <v>3983</v>
      </c>
      <c r="L14" s="23">
        <v>21884</v>
      </c>
      <c r="M14" s="24">
        <f t="shared" si="2"/>
        <v>2.6350264417751146</v>
      </c>
      <c r="N14" s="23">
        <v>5260</v>
      </c>
      <c r="O14" s="23">
        <v>18548</v>
      </c>
      <c r="P14" s="24">
        <f t="shared" si="3"/>
        <v>2.2333426449481277</v>
      </c>
      <c r="Q14" s="23">
        <v>6801</v>
      </c>
      <c r="R14" s="23">
        <v>27161</v>
      </c>
      <c r="S14" s="24">
        <f t="shared" si="4"/>
        <v>3.2704237426911846</v>
      </c>
      <c r="T14" s="23">
        <v>0</v>
      </c>
      <c r="U14" s="23">
        <v>0</v>
      </c>
      <c r="V14" s="24">
        <f t="shared" si="5"/>
        <v>0</v>
      </c>
      <c r="W14" s="23">
        <v>24999</v>
      </c>
      <c r="X14" s="23">
        <v>54243</v>
      </c>
      <c r="Y14" s="24">
        <f t="shared" si="6"/>
        <v>6.531335189234488</v>
      </c>
    </row>
    <row r="15" spans="1:25" x14ac:dyDescent="0.25">
      <c r="A15" s="21">
        <v>7</v>
      </c>
      <c r="B15" s="22" t="s">
        <v>19</v>
      </c>
      <c r="C15" s="96">
        <f>'[1]KEY BUSI'!D15</f>
        <v>40317</v>
      </c>
      <c r="D15" s="96">
        <f>'[1]KEY BUSI'!E15</f>
        <v>666883</v>
      </c>
      <c r="E15" s="23">
        <v>9163</v>
      </c>
      <c r="F15" s="23">
        <v>42515</v>
      </c>
      <c r="G15" s="24">
        <f t="shared" si="0"/>
        <v>6.3751812536831798</v>
      </c>
      <c r="H15" s="23">
        <v>11992</v>
      </c>
      <c r="I15" s="23">
        <v>25156</v>
      </c>
      <c r="J15" s="24">
        <f t="shared" si="1"/>
        <v>3.7721759289110683</v>
      </c>
      <c r="K15" s="23">
        <v>681</v>
      </c>
      <c r="L15" s="23">
        <v>2175</v>
      </c>
      <c r="M15" s="24">
        <f t="shared" si="2"/>
        <v>0.32614416621806225</v>
      </c>
      <c r="N15" s="23">
        <v>274</v>
      </c>
      <c r="O15" s="23">
        <v>1122</v>
      </c>
      <c r="P15" s="24">
        <f t="shared" si="3"/>
        <v>0.16824540436628313</v>
      </c>
      <c r="Q15" s="23">
        <v>496</v>
      </c>
      <c r="R15" s="23">
        <v>3033</v>
      </c>
      <c r="S15" s="24">
        <f t="shared" si="4"/>
        <v>0.45480241661580817</v>
      </c>
      <c r="T15" s="23">
        <v>6</v>
      </c>
      <c r="U15" s="23">
        <v>1</v>
      </c>
      <c r="V15" s="24">
        <f t="shared" si="5"/>
        <v>1.4995134078991368E-4</v>
      </c>
      <c r="W15" s="23">
        <v>9215</v>
      </c>
      <c r="X15" s="23">
        <v>23856</v>
      </c>
      <c r="Y15" s="24">
        <f t="shared" si="6"/>
        <v>3.5772391858841806</v>
      </c>
    </row>
    <row r="16" spans="1:25" x14ac:dyDescent="0.25">
      <c r="A16" s="21">
        <v>8</v>
      </c>
      <c r="B16" s="22" t="s">
        <v>20</v>
      </c>
      <c r="C16" s="96">
        <f>'[1]KEY BUSI'!D16</f>
        <v>953244</v>
      </c>
      <c r="D16" s="96">
        <f>'[1]KEY BUSI'!E16</f>
        <v>6144699</v>
      </c>
      <c r="E16" s="23">
        <v>207071</v>
      </c>
      <c r="F16" s="23">
        <v>921004</v>
      </c>
      <c r="G16" s="24">
        <f t="shared" si="0"/>
        <v>14.988594233826587</v>
      </c>
      <c r="H16" s="23">
        <v>643313</v>
      </c>
      <c r="I16" s="23">
        <v>1789588</v>
      </c>
      <c r="J16" s="24">
        <f t="shared" si="1"/>
        <v>29.124095419482714</v>
      </c>
      <c r="K16" s="23">
        <v>59527</v>
      </c>
      <c r="L16" s="23">
        <v>218744</v>
      </c>
      <c r="M16" s="24">
        <f t="shared" si="2"/>
        <v>3.5598814522892011</v>
      </c>
      <c r="N16" s="23">
        <v>65635</v>
      </c>
      <c r="O16" s="23">
        <v>190117</v>
      </c>
      <c r="P16" s="24">
        <f t="shared" si="3"/>
        <v>3.0940002105880207</v>
      </c>
      <c r="Q16" s="23">
        <v>48644</v>
      </c>
      <c r="R16" s="23">
        <v>167595</v>
      </c>
      <c r="S16" s="24">
        <f t="shared" si="4"/>
        <v>2.7274728998116915</v>
      </c>
      <c r="T16" s="23">
        <v>0</v>
      </c>
      <c r="U16" s="23">
        <v>0</v>
      </c>
      <c r="V16" s="24">
        <f t="shared" si="5"/>
        <v>0</v>
      </c>
      <c r="W16" s="23">
        <v>567927</v>
      </c>
      <c r="X16" s="23">
        <v>1454021</v>
      </c>
      <c r="Y16" s="24">
        <f t="shared" si="6"/>
        <v>23.66301425016913</v>
      </c>
    </row>
    <row r="17" spans="1:25" x14ac:dyDescent="0.25">
      <c r="A17" s="21">
        <v>9</v>
      </c>
      <c r="B17" s="22" t="s">
        <v>21</v>
      </c>
      <c r="C17" s="96">
        <f>'[1]KEY BUSI'!D17</f>
        <v>33992</v>
      </c>
      <c r="D17" s="96">
        <f>'[1]KEY BUSI'!E17</f>
        <v>244184</v>
      </c>
      <c r="E17" s="23">
        <v>6712</v>
      </c>
      <c r="F17" s="23">
        <v>34082</v>
      </c>
      <c r="G17" s="24">
        <f t="shared" si="0"/>
        <v>13.957507453395799</v>
      </c>
      <c r="H17" s="23">
        <v>25053</v>
      </c>
      <c r="I17" s="23">
        <v>88729</v>
      </c>
      <c r="J17" s="24">
        <f t="shared" si="1"/>
        <v>36.336942633423973</v>
      </c>
      <c r="K17" s="23">
        <v>5045</v>
      </c>
      <c r="L17" s="23">
        <v>24871</v>
      </c>
      <c r="M17" s="24">
        <f t="shared" si="2"/>
        <v>10.185352029617009</v>
      </c>
      <c r="N17" s="23">
        <v>2193</v>
      </c>
      <c r="O17" s="23">
        <v>8703</v>
      </c>
      <c r="P17" s="24">
        <f t="shared" si="3"/>
        <v>3.5641155849687118</v>
      </c>
      <c r="Q17" s="23">
        <v>2336</v>
      </c>
      <c r="R17" s="23">
        <v>9953</v>
      </c>
      <c r="S17" s="24">
        <f t="shared" si="4"/>
        <v>4.0760246371588638</v>
      </c>
      <c r="T17" s="23">
        <v>2</v>
      </c>
      <c r="U17" s="23">
        <v>0</v>
      </c>
      <c r="V17" s="24">
        <f t="shared" si="5"/>
        <v>0</v>
      </c>
      <c r="W17" s="23">
        <v>17805</v>
      </c>
      <c r="X17" s="23">
        <v>58592</v>
      </c>
      <c r="Y17" s="24">
        <f t="shared" si="6"/>
        <v>23.995020148740291</v>
      </c>
    </row>
    <row r="18" spans="1:25" x14ac:dyDescent="0.25">
      <c r="A18" s="21">
        <v>10</v>
      </c>
      <c r="B18" s="22" t="s">
        <v>22</v>
      </c>
      <c r="C18" s="96">
        <f>'[1]KEY BUSI'!D18</f>
        <v>225890</v>
      </c>
      <c r="D18" s="96">
        <f>'[1]KEY BUSI'!E18</f>
        <v>1616762</v>
      </c>
      <c r="E18" s="23">
        <v>42904</v>
      </c>
      <c r="F18" s="23">
        <v>195897</v>
      </c>
      <c r="G18" s="24">
        <f t="shared" si="0"/>
        <v>12.116625700010268</v>
      </c>
      <c r="H18" s="23">
        <v>115739</v>
      </c>
      <c r="I18" s="23">
        <v>299224</v>
      </c>
      <c r="J18" s="24">
        <f t="shared" si="1"/>
        <v>18.507609654358525</v>
      </c>
      <c r="K18" s="23">
        <v>11813</v>
      </c>
      <c r="L18" s="23">
        <v>53029</v>
      </c>
      <c r="M18" s="24">
        <f t="shared" si="2"/>
        <v>3.2799509142347483</v>
      </c>
      <c r="N18" s="23">
        <v>14684</v>
      </c>
      <c r="O18" s="23">
        <v>50453</v>
      </c>
      <c r="P18" s="24">
        <f t="shared" si="3"/>
        <v>3.1206201036392494</v>
      </c>
      <c r="Q18" s="23">
        <v>19624</v>
      </c>
      <c r="R18" s="23">
        <v>74698</v>
      </c>
      <c r="S18" s="24">
        <f t="shared" si="4"/>
        <v>4.6202223951329877</v>
      </c>
      <c r="T18" s="23">
        <v>22</v>
      </c>
      <c r="U18" s="23">
        <v>155</v>
      </c>
      <c r="V18" s="24">
        <f t="shared" si="5"/>
        <v>9.5870635257384821E-3</v>
      </c>
      <c r="W18" s="23">
        <v>107403</v>
      </c>
      <c r="X18" s="23">
        <v>270625</v>
      </c>
      <c r="Y18" s="24">
        <f t="shared" si="6"/>
        <v>16.738703655825656</v>
      </c>
    </row>
    <row r="19" spans="1:25" x14ac:dyDescent="0.25">
      <c r="A19" s="21">
        <v>11</v>
      </c>
      <c r="B19" s="22" t="s">
        <v>23</v>
      </c>
      <c r="C19" s="96">
        <f>'[1]KEY BUSI'!D19</f>
        <v>210247</v>
      </c>
      <c r="D19" s="96">
        <f>'[1]KEY BUSI'!E19</f>
        <v>1293922</v>
      </c>
      <c r="E19" s="23">
        <v>39125</v>
      </c>
      <c r="F19" s="23">
        <v>187445</v>
      </c>
      <c r="G19" s="24">
        <f t="shared" si="0"/>
        <v>14.486576470606421</v>
      </c>
      <c r="H19" s="23">
        <v>119844</v>
      </c>
      <c r="I19" s="23">
        <v>257012</v>
      </c>
      <c r="J19" s="24">
        <f t="shared" si="1"/>
        <v>19.863021109464096</v>
      </c>
      <c r="K19" s="23">
        <v>11547</v>
      </c>
      <c r="L19" s="23">
        <v>47222</v>
      </c>
      <c r="M19" s="24">
        <f t="shared" si="2"/>
        <v>3.6495244690174524</v>
      </c>
      <c r="N19" s="23">
        <v>13739</v>
      </c>
      <c r="O19" s="23">
        <v>40582</v>
      </c>
      <c r="P19" s="24">
        <f t="shared" si="3"/>
        <v>3.136355978181065</v>
      </c>
      <c r="Q19" s="23">
        <v>10429</v>
      </c>
      <c r="R19" s="23">
        <v>36741</v>
      </c>
      <c r="S19" s="24">
        <f t="shared" si="4"/>
        <v>2.8395065544909199</v>
      </c>
      <c r="T19" s="23">
        <v>7</v>
      </c>
      <c r="U19" s="23">
        <v>1</v>
      </c>
      <c r="V19" s="24">
        <f t="shared" si="5"/>
        <v>7.7284411270540262E-5</v>
      </c>
      <c r="W19" s="23">
        <v>4824</v>
      </c>
      <c r="X19" s="23">
        <v>5575</v>
      </c>
      <c r="Y19" s="24">
        <f t="shared" si="6"/>
        <v>0.430860592833262</v>
      </c>
    </row>
    <row r="20" spans="1:25" x14ac:dyDescent="0.25">
      <c r="A20" s="21">
        <v>12</v>
      </c>
      <c r="B20" s="22" t="s">
        <v>24</v>
      </c>
      <c r="C20" s="96">
        <f>'[1]KEY BUSI'!D20</f>
        <v>2603390</v>
      </c>
      <c r="D20" s="96">
        <f>'[1]KEY BUSI'!E20</f>
        <v>17323257</v>
      </c>
      <c r="E20" s="23">
        <v>490169</v>
      </c>
      <c r="F20" s="23">
        <v>2298680</v>
      </c>
      <c r="G20" s="24">
        <f t="shared" si="0"/>
        <v>13.269329202932219</v>
      </c>
      <c r="H20" s="23">
        <v>656891</v>
      </c>
      <c r="I20" s="23">
        <v>1723300</v>
      </c>
      <c r="J20" s="24">
        <f t="shared" si="1"/>
        <v>9.9478983657634359</v>
      </c>
      <c r="K20" s="23">
        <v>123584</v>
      </c>
      <c r="L20" s="23">
        <v>514859</v>
      </c>
      <c r="M20" s="24">
        <f t="shared" si="2"/>
        <v>2.972068127835314</v>
      </c>
      <c r="N20" s="23">
        <v>230372</v>
      </c>
      <c r="O20" s="23">
        <v>824507</v>
      </c>
      <c r="P20" s="24">
        <f t="shared" si="3"/>
        <v>4.7595380014277913</v>
      </c>
      <c r="Q20" s="23">
        <v>206474</v>
      </c>
      <c r="R20" s="23">
        <v>858442</v>
      </c>
      <c r="S20" s="24">
        <f t="shared" si="4"/>
        <v>4.9554307252960568</v>
      </c>
      <c r="T20" s="23">
        <v>34</v>
      </c>
      <c r="U20" s="23">
        <v>4</v>
      </c>
      <c r="V20" s="24">
        <f t="shared" si="5"/>
        <v>2.3090346116783926E-5</v>
      </c>
      <c r="W20" s="23">
        <v>514596</v>
      </c>
      <c r="X20" s="23">
        <v>1102889</v>
      </c>
      <c r="Y20" s="24">
        <f t="shared" si="6"/>
        <v>6.366522184598427</v>
      </c>
    </row>
    <row r="21" spans="1:25" ht="15.75" x14ac:dyDescent="0.25">
      <c r="A21" s="25" t="s">
        <v>25</v>
      </c>
      <c r="B21" s="26" t="s">
        <v>26</v>
      </c>
      <c r="C21" s="25">
        <f>SUM(C9:C20)</f>
        <v>6110087</v>
      </c>
      <c r="D21" s="25">
        <f>SUM(D9:D20)</f>
        <v>39257466</v>
      </c>
      <c r="E21" s="25">
        <f>SUM(E9:E20)</f>
        <v>1206041</v>
      </c>
      <c r="F21" s="27">
        <f>SUM(F9:F20)</f>
        <v>5280350</v>
      </c>
      <c r="G21" s="28">
        <f t="shared" si="0"/>
        <v>13.450562499372731</v>
      </c>
      <c r="H21" s="25">
        <f>SUM(H9:H20)</f>
        <v>2716051</v>
      </c>
      <c r="I21" s="27">
        <f>SUM(I9:I20)</f>
        <v>7075801</v>
      </c>
      <c r="J21" s="28">
        <f t="shared" si="1"/>
        <v>18.024089990933192</v>
      </c>
      <c r="K21" s="25">
        <f>SUM(K9:K20)</f>
        <v>263694</v>
      </c>
      <c r="L21" s="27">
        <f>SUM(L9:L20)</f>
        <v>1083466</v>
      </c>
      <c r="M21" s="28">
        <f t="shared" si="2"/>
        <v>2.7598979516405873</v>
      </c>
      <c r="N21" s="25">
        <f>SUM(N9:N20)</f>
        <v>471278</v>
      </c>
      <c r="O21" s="27">
        <f>SUM(O9:O20)</f>
        <v>1545354</v>
      </c>
      <c r="P21" s="28">
        <f t="shared" si="3"/>
        <v>3.9364588636464721</v>
      </c>
      <c r="Q21" s="25">
        <f>SUM(Q9:Q20)</f>
        <v>496974</v>
      </c>
      <c r="R21" s="27">
        <f>SUM(R9:R20)</f>
        <v>1799926</v>
      </c>
      <c r="S21" s="28">
        <f t="shared" si="4"/>
        <v>4.5849265971471516</v>
      </c>
      <c r="T21" s="25">
        <f>SUM(T9:T20)</f>
        <v>1441</v>
      </c>
      <c r="U21" s="27">
        <f>SUM(U9:U20)</f>
        <v>3391</v>
      </c>
      <c r="V21" s="28">
        <f t="shared" si="5"/>
        <v>8.6378473842402357E-3</v>
      </c>
      <c r="W21" s="25">
        <f>SUM(W9:W20)</f>
        <v>2187250</v>
      </c>
      <c r="X21" s="27">
        <f>SUM(X9:X20)</f>
        <v>5183565</v>
      </c>
      <c r="Y21" s="28">
        <f t="shared" si="6"/>
        <v>13.20402340792959</v>
      </c>
    </row>
    <row r="22" spans="1:25" ht="15.75" x14ac:dyDescent="0.25">
      <c r="A22" s="38" t="s">
        <v>149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</row>
    <row r="23" spans="1:25" x14ac:dyDescent="0.25">
      <c r="A23" s="21">
        <v>13</v>
      </c>
      <c r="B23" s="22" t="s">
        <v>28</v>
      </c>
      <c r="C23" s="96">
        <f>'[1]KEY BUSI'!D23</f>
        <v>719007</v>
      </c>
      <c r="D23" s="96">
        <f>'[1]KEY BUSI'!E23</f>
        <v>3719586</v>
      </c>
      <c r="E23" s="23">
        <v>192807</v>
      </c>
      <c r="F23" s="23">
        <v>256750</v>
      </c>
      <c r="G23" s="24">
        <f t="shared" ref="G23:G45" si="7">F23/D23%</f>
        <v>6.9026499185662056</v>
      </c>
      <c r="H23" s="23">
        <v>168694</v>
      </c>
      <c r="I23" s="23">
        <v>145556</v>
      </c>
      <c r="J23" s="24">
        <f t="shared" ref="J23:J45" si="8">I23/D23%</f>
        <v>3.9132312036877224</v>
      </c>
      <c r="K23" s="23">
        <v>26353</v>
      </c>
      <c r="L23" s="23">
        <v>122570</v>
      </c>
      <c r="M23" s="24">
        <f t="shared" ref="M23:M44" si="9">L23/D23%</f>
        <v>3.2952592035780324</v>
      </c>
      <c r="N23" s="23">
        <v>2247</v>
      </c>
      <c r="O23" s="23">
        <v>10154</v>
      </c>
      <c r="P23" s="24">
        <f t="shared" ref="P23:P45" si="10">O23/D23%</f>
        <v>0.27298737009979068</v>
      </c>
      <c r="Q23" s="23">
        <v>3116</v>
      </c>
      <c r="R23" s="23">
        <v>13179</v>
      </c>
      <c r="S23" s="24">
        <f t="shared" ref="S23:S45" si="11">R23/D23%</f>
        <v>0.35431362522603321</v>
      </c>
      <c r="T23" s="23">
        <v>0</v>
      </c>
      <c r="U23" s="23">
        <v>0</v>
      </c>
      <c r="V23" s="24">
        <f t="shared" ref="V23:V45" si="12">U23/D23%</f>
        <v>0</v>
      </c>
      <c r="W23" s="23">
        <v>126555</v>
      </c>
      <c r="X23" s="23">
        <v>84165</v>
      </c>
      <c r="Y23" s="24">
        <f t="shared" ref="Y23:Y45" si="13">X23/D23%</f>
        <v>2.2627518223802325</v>
      </c>
    </row>
    <row r="24" spans="1:25" x14ac:dyDescent="0.25">
      <c r="A24" s="21">
        <v>14</v>
      </c>
      <c r="B24" s="22" t="s">
        <v>29</v>
      </c>
      <c r="C24" s="96">
        <f>'[1]KEY BUSI'!D24</f>
        <v>258727</v>
      </c>
      <c r="D24" s="96">
        <f>'[1]KEY BUSI'!E24</f>
        <v>563924</v>
      </c>
      <c r="E24" s="23">
        <v>209549</v>
      </c>
      <c r="F24" s="23">
        <v>113491</v>
      </c>
      <c r="G24" s="24">
        <f t="shared" si="7"/>
        <v>20.125229640873595</v>
      </c>
      <c r="H24" s="23">
        <v>159469</v>
      </c>
      <c r="I24" s="23">
        <v>71715</v>
      </c>
      <c r="J24" s="24">
        <f t="shared" si="8"/>
        <v>12.717139188968726</v>
      </c>
      <c r="K24" s="23">
        <v>46935</v>
      </c>
      <c r="L24" s="23">
        <v>34356</v>
      </c>
      <c r="M24" s="24">
        <f t="shared" si="9"/>
        <v>6.0923103113185464</v>
      </c>
      <c r="N24" s="23">
        <v>6087</v>
      </c>
      <c r="O24" s="23">
        <v>3830</v>
      </c>
      <c r="P24" s="24">
        <f t="shared" si="10"/>
        <v>0.67916953348323539</v>
      </c>
      <c r="Q24" s="23">
        <v>443</v>
      </c>
      <c r="R24" s="23">
        <v>289</v>
      </c>
      <c r="S24" s="24">
        <f t="shared" si="11"/>
        <v>5.1248040516097916E-2</v>
      </c>
      <c r="T24" s="23">
        <v>0</v>
      </c>
      <c r="U24" s="23">
        <v>0</v>
      </c>
      <c r="V24" s="24">
        <f t="shared" si="12"/>
        <v>0</v>
      </c>
      <c r="W24" s="23">
        <v>27457</v>
      </c>
      <c r="X24" s="23">
        <v>15783</v>
      </c>
      <c r="Y24" s="24">
        <f t="shared" si="13"/>
        <v>2.7987813960746486</v>
      </c>
    </row>
    <row r="25" spans="1:25" x14ac:dyDescent="0.25">
      <c r="A25" s="21">
        <v>15</v>
      </c>
      <c r="B25" s="22" t="s">
        <v>30</v>
      </c>
      <c r="C25" s="96">
        <f>'[1]KEY BUSI'!D25</f>
        <v>13993</v>
      </c>
      <c r="D25" s="96">
        <f>'[1]KEY BUSI'!E25</f>
        <v>21199</v>
      </c>
      <c r="E25" s="23">
        <v>12497</v>
      </c>
      <c r="F25" s="23">
        <v>5672</v>
      </c>
      <c r="G25" s="24">
        <f t="shared" si="7"/>
        <v>26.755979055615828</v>
      </c>
      <c r="H25" s="23">
        <v>11225</v>
      </c>
      <c r="I25" s="23">
        <v>2213</v>
      </c>
      <c r="J25" s="24">
        <f t="shared" si="8"/>
        <v>10.43917165904052</v>
      </c>
      <c r="K25" s="23">
        <v>250</v>
      </c>
      <c r="L25" s="23">
        <v>816</v>
      </c>
      <c r="M25" s="24">
        <f t="shared" si="9"/>
        <v>3.8492381716118684</v>
      </c>
      <c r="N25" s="23">
        <v>28</v>
      </c>
      <c r="O25" s="23">
        <v>116</v>
      </c>
      <c r="P25" s="24">
        <f t="shared" si="10"/>
        <v>0.54719562243502051</v>
      </c>
      <c r="Q25" s="23">
        <v>2</v>
      </c>
      <c r="R25" s="23">
        <v>12</v>
      </c>
      <c r="S25" s="24">
        <f t="shared" si="11"/>
        <v>5.6606443700174536E-2</v>
      </c>
      <c r="T25" s="23">
        <v>0</v>
      </c>
      <c r="U25" s="23">
        <v>0</v>
      </c>
      <c r="V25" s="24">
        <f t="shared" si="12"/>
        <v>0</v>
      </c>
      <c r="W25" s="23">
        <v>11322</v>
      </c>
      <c r="X25" s="23">
        <v>1872</v>
      </c>
      <c r="Y25" s="24">
        <f t="shared" si="13"/>
        <v>8.8306052172272267</v>
      </c>
    </row>
    <row r="26" spans="1:25" x14ac:dyDescent="0.25">
      <c r="A26" s="21">
        <v>16</v>
      </c>
      <c r="B26" s="22" t="s">
        <v>31</v>
      </c>
      <c r="C26" s="96">
        <f>'[1]KEY BUSI'!D26</f>
        <v>1837</v>
      </c>
      <c r="D26" s="96">
        <f>'[1]KEY BUSI'!E26</f>
        <v>137348</v>
      </c>
      <c r="E26" s="23">
        <v>181</v>
      </c>
      <c r="F26" s="23">
        <v>2939</v>
      </c>
      <c r="G26" s="24">
        <f t="shared" si="7"/>
        <v>2.139820019221248</v>
      </c>
      <c r="H26" s="23">
        <v>0</v>
      </c>
      <c r="I26" s="23">
        <v>0</v>
      </c>
      <c r="J26" s="24">
        <f t="shared" si="8"/>
        <v>0</v>
      </c>
      <c r="K26" s="23">
        <v>0</v>
      </c>
      <c r="L26" s="23">
        <v>0</v>
      </c>
      <c r="M26" s="24">
        <f t="shared" si="9"/>
        <v>0</v>
      </c>
      <c r="N26" s="23">
        <v>0</v>
      </c>
      <c r="O26" s="23">
        <v>0</v>
      </c>
      <c r="P26" s="24">
        <f t="shared" si="10"/>
        <v>0</v>
      </c>
      <c r="Q26" s="23">
        <v>0</v>
      </c>
      <c r="R26" s="23">
        <v>0</v>
      </c>
      <c r="S26" s="24">
        <f t="shared" si="11"/>
        <v>0</v>
      </c>
      <c r="T26" s="23">
        <v>0</v>
      </c>
      <c r="U26" s="23">
        <v>0</v>
      </c>
      <c r="V26" s="24">
        <f t="shared" si="12"/>
        <v>0</v>
      </c>
      <c r="W26" s="23">
        <v>0</v>
      </c>
      <c r="X26" s="23">
        <v>0</v>
      </c>
      <c r="Y26" s="24">
        <f t="shared" si="13"/>
        <v>0</v>
      </c>
    </row>
    <row r="27" spans="1:25" x14ac:dyDescent="0.25">
      <c r="A27" s="21">
        <v>17</v>
      </c>
      <c r="B27" s="22" t="s">
        <v>32</v>
      </c>
      <c r="C27" s="96">
        <f>'[1]KEY BUSI'!D27</f>
        <v>105030</v>
      </c>
      <c r="D27" s="96">
        <f>'[1]KEY BUSI'!E27</f>
        <v>320681</v>
      </c>
      <c r="E27" s="23">
        <v>35278</v>
      </c>
      <c r="F27" s="23">
        <v>24925</v>
      </c>
      <c r="G27" s="24">
        <f t="shared" si="7"/>
        <v>7.7725216024647548</v>
      </c>
      <c r="H27" s="23">
        <v>37765</v>
      </c>
      <c r="I27" s="23">
        <v>49665</v>
      </c>
      <c r="J27" s="24">
        <f t="shared" si="8"/>
        <v>15.487353475884134</v>
      </c>
      <c r="K27" s="23">
        <v>2324</v>
      </c>
      <c r="L27" s="23">
        <v>8405</v>
      </c>
      <c r="M27" s="24">
        <f t="shared" si="9"/>
        <v>2.6209847168993488</v>
      </c>
      <c r="N27" s="23">
        <v>23</v>
      </c>
      <c r="O27" s="23">
        <v>280</v>
      </c>
      <c r="P27" s="24">
        <f t="shared" si="10"/>
        <v>8.7314184501108574E-2</v>
      </c>
      <c r="Q27" s="23">
        <v>2</v>
      </c>
      <c r="R27" s="23">
        <v>12</v>
      </c>
      <c r="S27" s="24">
        <f t="shared" si="11"/>
        <v>3.742036478618939E-3</v>
      </c>
      <c r="T27" s="23">
        <v>0</v>
      </c>
      <c r="U27" s="23">
        <v>0</v>
      </c>
      <c r="V27" s="24">
        <f t="shared" si="12"/>
        <v>0</v>
      </c>
      <c r="W27" s="23">
        <v>0</v>
      </c>
      <c r="X27" s="23">
        <v>0</v>
      </c>
      <c r="Y27" s="24">
        <f t="shared" si="13"/>
        <v>0</v>
      </c>
    </row>
    <row r="28" spans="1:25" x14ac:dyDescent="0.25">
      <c r="A28" s="21">
        <v>18</v>
      </c>
      <c r="B28" s="22" t="s">
        <v>33</v>
      </c>
      <c r="C28" s="96">
        <f>'[1]KEY BUSI'!D28</f>
        <v>673</v>
      </c>
      <c r="D28" s="96">
        <f>'[1]KEY BUSI'!E28</f>
        <v>3634</v>
      </c>
      <c r="E28" s="23">
        <v>236</v>
      </c>
      <c r="F28" s="23">
        <v>763</v>
      </c>
      <c r="G28" s="24">
        <f t="shared" si="7"/>
        <v>20.996147495872314</v>
      </c>
      <c r="H28" s="23">
        <v>0</v>
      </c>
      <c r="I28" s="23">
        <v>0</v>
      </c>
      <c r="J28" s="24">
        <f t="shared" si="8"/>
        <v>0</v>
      </c>
      <c r="K28" s="23">
        <v>9</v>
      </c>
      <c r="L28" s="23">
        <v>39</v>
      </c>
      <c r="M28" s="24">
        <f t="shared" si="9"/>
        <v>1.0731975784259769</v>
      </c>
      <c r="N28" s="23">
        <v>0</v>
      </c>
      <c r="O28" s="23">
        <v>0</v>
      </c>
      <c r="P28" s="24">
        <f t="shared" si="10"/>
        <v>0</v>
      </c>
      <c r="Q28" s="23">
        <v>0</v>
      </c>
      <c r="R28" s="23">
        <v>0</v>
      </c>
      <c r="S28" s="24">
        <f t="shared" si="11"/>
        <v>0</v>
      </c>
      <c r="T28" s="23">
        <v>0</v>
      </c>
      <c r="U28" s="23">
        <v>0</v>
      </c>
      <c r="V28" s="24">
        <f t="shared" si="12"/>
        <v>0</v>
      </c>
      <c r="W28" s="23">
        <v>0</v>
      </c>
      <c r="X28" s="23">
        <v>0</v>
      </c>
      <c r="Y28" s="24">
        <f t="shared" si="13"/>
        <v>0</v>
      </c>
    </row>
    <row r="29" spans="1:25" x14ac:dyDescent="0.25">
      <c r="A29" s="21">
        <v>19</v>
      </c>
      <c r="B29" s="22" t="s">
        <v>34</v>
      </c>
      <c r="C29" s="96">
        <f>'[1]KEY BUSI'!D29</f>
        <v>8349</v>
      </c>
      <c r="D29" s="96">
        <f>'[1]KEY BUSI'!E29</f>
        <v>269598</v>
      </c>
      <c r="E29" s="23">
        <v>1476</v>
      </c>
      <c r="F29" s="23">
        <v>10091</v>
      </c>
      <c r="G29" s="24">
        <f t="shared" si="7"/>
        <v>3.7429802891712844</v>
      </c>
      <c r="H29" s="23">
        <v>926</v>
      </c>
      <c r="I29" s="23">
        <v>4307</v>
      </c>
      <c r="J29" s="24">
        <f t="shared" si="8"/>
        <v>1.5975637801467371</v>
      </c>
      <c r="K29" s="23">
        <v>336</v>
      </c>
      <c r="L29" s="23">
        <v>1655</v>
      </c>
      <c r="M29" s="24">
        <f t="shared" si="9"/>
        <v>0.61387695754419547</v>
      </c>
      <c r="N29" s="23">
        <v>158</v>
      </c>
      <c r="O29" s="23">
        <v>546</v>
      </c>
      <c r="P29" s="24">
        <f t="shared" si="10"/>
        <v>0.20252375759464092</v>
      </c>
      <c r="Q29" s="23">
        <v>55</v>
      </c>
      <c r="R29" s="23">
        <v>141</v>
      </c>
      <c r="S29" s="24">
        <f t="shared" si="11"/>
        <v>5.230009124696771E-2</v>
      </c>
      <c r="T29" s="23">
        <v>0</v>
      </c>
      <c r="U29" s="23">
        <v>0</v>
      </c>
      <c r="V29" s="24">
        <f t="shared" si="12"/>
        <v>0</v>
      </c>
      <c r="W29" s="23">
        <v>858</v>
      </c>
      <c r="X29" s="23">
        <v>3973</v>
      </c>
      <c r="Y29" s="24">
        <f t="shared" si="13"/>
        <v>1.4736756207390262</v>
      </c>
    </row>
    <row r="30" spans="1:25" x14ac:dyDescent="0.25">
      <c r="A30" s="21">
        <v>20</v>
      </c>
      <c r="B30" s="22" t="s">
        <v>35</v>
      </c>
      <c r="C30" s="96">
        <f>'[1]KEY BUSI'!D30</f>
        <v>2594224</v>
      </c>
      <c r="D30" s="96">
        <f>'[1]KEY BUSI'!E30</f>
        <v>11730794</v>
      </c>
      <c r="E30" s="23">
        <v>350621</v>
      </c>
      <c r="F30" s="23">
        <v>1754098</v>
      </c>
      <c r="G30" s="24">
        <f t="shared" si="7"/>
        <v>14.952934984622525</v>
      </c>
      <c r="H30" s="23">
        <v>383194</v>
      </c>
      <c r="I30" s="23">
        <v>1183421</v>
      </c>
      <c r="J30" s="24">
        <f t="shared" si="8"/>
        <v>10.088157715496495</v>
      </c>
      <c r="K30" s="23">
        <v>47636</v>
      </c>
      <c r="L30" s="23">
        <v>588324</v>
      </c>
      <c r="M30" s="24">
        <f t="shared" si="9"/>
        <v>5.0152103941131347</v>
      </c>
      <c r="N30" s="23">
        <v>13455</v>
      </c>
      <c r="O30" s="23">
        <v>86111</v>
      </c>
      <c r="P30" s="24">
        <f t="shared" si="10"/>
        <v>0.73405943365811388</v>
      </c>
      <c r="Q30" s="23">
        <v>8957</v>
      </c>
      <c r="R30" s="23">
        <v>54957</v>
      </c>
      <c r="S30" s="24">
        <f t="shared" si="11"/>
        <v>0.46848491244497176</v>
      </c>
      <c r="T30" s="23">
        <v>0</v>
      </c>
      <c r="U30" s="23">
        <v>0</v>
      </c>
      <c r="V30" s="24">
        <f t="shared" si="12"/>
        <v>0</v>
      </c>
      <c r="W30" s="23">
        <v>300077</v>
      </c>
      <c r="X30" s="23">
        <v>449578</v>
      </c>
      <c r="Y30" s="24">
        <f t="shared" si="13"/>
        <v>3.8324601045760414</v>
      </c>
    </row>
    <row r="31" spans="1:25" x14ac:dyDescent="0.25">
      <c r="A31" s="21">
        <v>21</v>
      </c>
      <c r="B31" s="22" t="s">
        <v>36</v>
      </c>
      <c r="C31" s="96">
        <f>'[1]KEY BUSI'!D31</f>
        <v>956135</v>
      </c>
      <c r="D31" s="96">
        <f>'[1]KEY BUSI'!E31</f>
        <v>7040770</v>
      </c>
      <c r="E31" s="23">
        <v>198180</v>
      </c>
      <c r="F31" s="23">
        <v>1869321</v>
      </c>
      <c r="G31" s="24">
        <f t="shared" si="7"/>
        <v>26.549951212722473</v>
      </c>
      <c r="H31" s="23">
        <v>167263</v>
      </c>
      <c r="I31" s="23">
        <v>809607</v>
      </c>
      <c r="J31" s="24">
        <f t="shared" si="8"/>
        <v>11.498841746002213</v>
      </c>
      <c r="K31" s="23">
        <v>30982</v>
      </c>
      <c r="L31" s="23">
        <v>406787</v>
      </c>
      <c r="M31" s="24">
        <f t="shared" si="9"/>
        <v>5.7775925076376593</v>
      </c>
      <c r="N31" s="23">
        <v>29402</v>
      </c>
      <c r="O31" s="23">
        <v>112580</v>
      </c>
      <c r="P31" s="24">
        <f t="shared" si="10"/>
        <v>1.598972839618394</v>
      </c>
      <c r="Q31" s="23">
        <v>32794</v>
      </c>
      <c r="R31" s="23">
        <v>112187</v>
      </c>
      <c r="S31" s="24">
        <f t="shared" si="11"/>
        <v>1.5933910637614921</v>
      </c>
      <c r="T31" s="23">
        <v>0</v>
      </c>
      <c r="U31" s="23">
        <v>0</v>
      </c>
      <c r="V31" s="24">
        <f t="shared" si="12"/>
        <v>0</v>
      </c>
      <c r="W31" s="23">
        <v>135534</v>
      </c>
      <c r="X31" s="23">
        <v>413226</v>
      </c>
      <c r="Y31" s="24">
        <f t="shared" si="13"/>
        <v>5.8690455731404381</v>
      </c>
    </row>
    <row r="32" spans="1:25" x14ac:dyDescent="0.25">
      <c r="A32" s="21">
        <v>22</v>
      </c>
      <c r="B32" s="22" t="s">
        <v>37</v>
      </c>
      <c r="C32" s="96">
        <f>'[1]KEY BUSI'!D32</f>
        <v>64739</v>
      </c>
      <c r="D32" s="96">
        <f>'[1]KEY BUSI'!E32</f>
        <v>575117</v>
      </c>
      <c r="E32" s="23">
        <v>10617</v>
      </c>
      <c r="F32" s="23">
        <v>76288</v>
      </c>
      <c r="G32" s="24">
        <f t="shared" si="7"/>
        <v>13.264779166673911</v>
      </c>
      <c r="H32" s="23">
        <v>27839</v>
      </c>
      <c r="I32" s="23">
        <v>73975</v>
      </c>
      <c r="J32" s="24">
        <f t="shared" si="8"/>
        <v>12.862600131799269</v>
      </c>
      <c r="K32" s="23">
        <v>3185</v>
      </c>
      <c r="L32" s="23">
        <v>24634</v>
      </c>
      <c r="M32" s="24">
        <f t="shared" si="9"/>
        <v>4.2833023541296811</v>
      </c>
      <c r="N32" s="23">
        <v>3286</v>
      </c>
      <c r="O32" s="23">
        <v>12906</v>
      </c>
      <c r="P32" s="24">
        <f t="shared" si="10"/>
        <v>2.2440651206624045</v>
      </c>
      <c r="Q32" s="23">
        <v>4137</v>
      </c>
      <c r="R32" s="23">
        <v>15884</v>
      </c>
      <c r="S32" s="24">
        <f t="shared" si="11"/>
        <v>2.7618728015342966</v>
      </c>
      <c r="T32" s="23">
        <v>0</v>
      </c>
      <c r="U32" s="23">
        <v>0</v>
      </c>
      <c r="V32" s="24">
        <f t="shared" si="12"/>
        <v>0</v>
      </c>
      <c r="W32" s="23">
        <v>24723</v>
      </c>
      <c r="X32" s="23">
        <v>54783</v>
      </c>
      <c r="Y32" s="24">
        <f t="shared" si="13"/>
        <v>9.5255400205523397</v>
      </c>
    </row>
    <row r="33" spans="1:25" x14ac:dyDescent="0.25">
      <c r="A33" s="21">
        <v>23</v>
      </c>
      <c r="B33" s="22" t="s">
        <v>38</v>
      </c>
      <c r="C33" s="96">
        <f>'[1]KEY BUSI'!D33</f>
        <v>663480</v>
      </c>
      <c r="D33" s="96">
        <f>'[1]KEY BUSI'!E33</f>
        <v>1155114</v>
      </c>
      <c r="E33" s="23">
        <v>137853</v>
      </c>
      <c r="F33" s="23">
        <v>99395</v>
      </c>
      <c r="G33" s="24">
        <f t="shared" si="7"/>
        <v>8.6047784028243104</v>
      </c>
      <c r="H33" s="23">
        <v>52587</v>
      </c>
      <c r="I33" s="23">
        <v>21734</v>
      </c>
      <c r="J33" s="24">
        <f t="shared" si="8"/>
        <v>1.8815458907086229</v>
      </c>
      <c r="K33" s="23">
        <v>5343</v>
      </c>
      <c r="L33" s="23">
        <v>1864</v>
      </c>
      <c r="M33" s="24">
        <f t="shared" si="9"/>
        <v>0.16136935402046898</v>
      </c>
      <c r="N33" s="23">
        <v>33385</v>
      </c>
      <c r="O33" s="23">
        <v>16883</v>
      </c>
      <c r="P33" s="24">
        <f t="shared" si="10"/>
        <v>1.4615873411628637</v>
      </c>
      <c r="Q33" s="23">
        <v>15033</v>
      </c>
      <c r="R33" s="23">
        <v>9343</v>
      </c>
      <c r="S33" s="24">
        <f t="shared" si="11"/>
        <v>0.80883791556504381</v>
      </c>
      <c r="T33" s="23">
        <v>0</v>
      </c>
      <c r="U33" s="23">
        <v>0</v>
      </c>
      <c r="V33" s="24">
        <f t="shared" si="12"/>
        <v>0</v>
      </c>
      <c r="W33" s="23">
        <v>2409</v>
      </c>
      <c r="X33" s="23">
        <v>880</v>
      </c>
      <c r="Y33" s="24">
        <f t="shared" si="13"/>
        <v>7.6182956833697801E-2</v>
      </c>
    </row>
    <row r="34" spans="1:25" x14ac:dyDescent="0.25">
      <c r="A34" s="21">
        <v>24</v>
      </c>
      <c r="B34" s="22" t="s">
        <v>39</v>
      </c>
      <c r="C34" s="96">
        <f>'[1]KEY BUSI'!D34</f>
        <v>700986</v>
      </c>
      <c r="D34" s="96">
        <f>'[1]KEY BUSI'!E34</f>
        <v>1561750</v>
      </c>
      <c r="E34" s="23">
        <v>9113</v>
      </c>
      <c r="F34" s="23">
        <v>30678</v>
      </c>
      <c r="G34" s="24">
        <f t="shared" si="7"/>
        <v>1.9643348807427565</v>
      </c>
      <c r="H34" s="23">
        <v>385185</v>
      </c>
      <c r="I34" s="23">
        <v>171916</v>
      </c>
      <c r="J34" s="24">
        <f t="shared" si="8"/>
        <v>11.007907795741955</v>
      </c>
      <c r="K34" s="23">
        <v>73773</v>
      </c>
      <c r="L34" s="23">
        <v>60488</v>
      </c>
      <c r="M34" s="24">
        <f t="shared" si="9"/>
        <v>3.8730910837201855</v>
      </c>
      <c r="N34" s="23">
        <v>157300</v>
      </c>
      <c r="O34" s="23">
        <v>50930</v>
      </c>
      <c r="P34" s="24">
        <f t="shared" si="10"/>
        <v>3.261085320954058</v>
      </c>
      <c r="Q34" s="23">
        <v>81892</v>
      </c>
      <c r="R34" s="23">
        <v>29265</v>
      </c>
      <c r="S34" s="24">
        <f t="shared" si="11"/>
        <v>1.8738594525372179</v>
      </c>
      <c r="T34" s="23">
        <v>0</v>
      </c>
      <c r="U34" s="23">
        <v>0</v>
      </c>
      <c r="V34" s="24">
        <f t="shared" si="12"/>
        <v>0</v>
      </c>
      <c r="W34" s="23">
        <v>0</v>
      </c>
      <c r="X34" s="23">
        <v>0</v>
      </c>
      <c r="Y34" s="24">
        <f t="shared" si="13"/>
        <v>0</v>
      </c>
    </row>
    <row r="35" spans="1:25" x14ac:dyDescent="0.25">
      <c r="A35" s="21">
        <v>25</v>
      </c>
      <c r="B35" s="30" t="s">
        <v>40</v>
      </c>
      <c r="C35" s="96">
        <f>'[1]KEY BUSI'!D35</f>
        <v>1013</v>
      </c>
      <c r="D35" s="96">
        <f>'[1]KEY BUSI'!E35</f>
        <v>12189</v>
      </c>
      <c r="E35" s="23">
        <v>286</v>
      </c>
      <c r="F35" s="23">
        <v>2292</v>
      </c>
      <c r="G35" s="24">
        <f t="shared" si="7"/>
        <v>18.803839527442776</v>
      </c>
      <c r="H35" s="23">
        <v>87</v>
      </c>
      <c r="I35" s="23">
        <v>2986</v>
      </c>
      <c r="J35" s="24">
        <f t="shared" si="8"/>
        <v>24.49749774386742</v>
      </c>
      <c r="K35" s="23">
        <v>279</v>
      </c>
      <c r="L35" s="23">
        <v>2535</v>
      </c>
      <c r="M35" s="24">
        <f t="shared" si="9"/>
        <v>20.797440315038148</v>
      </c>
      <c r="N35" s="23">
        <v>3</v>
      </c>
      <c r="O35" s="23">
        <v>38</v>
      </c>
      <c r="P35" s="24">
        <f t="shared" si="10"/>
        <v>0.31175650176388547</v>
      </c>
      <c r="Q35" s="23">
        <v>3</v>
      </c>
      <c r="R35" s="23">
        <v>11</v>
      </c>
      <c r="S35" s="24">
        <f t="shared" si="11"/>
        <v>9.0245303142177366E-2</v>
      </c>
      <c r="T35" s="23">
        <v>1</v>
      </c>
      <c r="U35" s="23">
        <v>0</v>
      </c>
      <c r="V35" s="24">
        <f t="shared" si="12"/>
        <v>0</v>
      </c>
      <c r="W35" s="23">
        <v>0</v>
      </c>
      <c r="X35" s="23">
        <v>0</v>
      </c>
      <c r="Y35" s="24">
        <f t="shared" si="13"/>
        <v>0</v>
      </c>
    </row>
    <row r="36" spans="1:25" x14ac:dyDescent="0.25">
      <c r="A36" s="21">
        <v>26</v>
      </c>
      <c r="B36" s="30" t="s">
        <v>41</v>
      </c>
      <c r="C36" s="96">
        <f>'[1]KEY BUSI'!D36</f>
        <v>1652</v>
      </c>
      <c r="D36" s="96">
        <f>'[1]KEY BUSI'!E36</f>
        <v>43474</v>
      </c>
      <c r="E36" s="23">
        <v>291</v>
      </c>
      <c r="F36" s="23">
        <v>2992</v>
      </c>
      <c r="G36" s="24">
        <f t="shared" si="7"/>
        <v>6.8822744628973638</v>
      </c>
      <c r="H36" s="23">
        <v>5</v>
      </c>
      <c r="I36" s="23">
        <v>1</v>
      </c>
      <c r="J36" s="24">
        <f t="shared" si="8"/>
        <v>2.3002254220913648E-3</v>
      </c>
      <c r="K36" s="23">
        <v>98</v>
      </c>
      <c r="L36" s="23">
        <v>798</v>
      </c>
      <c r="M36" s="24">
        <f t="shared" si="9"/>
        <v>1.8355798868289093</v>
      </c>
      <c r="N36" s="23">
        <v>21</v>
      </c>
      <c r="O36" s="23">
        <v>156</v>
      </c>
      <c r="P36" s="24">
        <f t="shared" si="10"/>
        <v>0.35883516584625291</v>
      </c>
      <c r="Q36" s="23">
        <v>4</v>
      </c>
      <c r="R36" s="23">
        <v>19</v>
      </c>
      <c r="S36" s="24">
        <f t="shared" si="11"/>
        <v>4.3704283019735932E-2</v>
      </c>
      <c r="T36" s="23">
        <v>0</v>
      </c>
      <c r="U36" s="23">
        <v>0</v>
      </c>
      <c r="V36" s="24">
        <f t="shared" si="12"/>
        <v>0</v>
      </c>
      <c r="W36" s="23">
        <v>3</v>
      </c>
      <c r="X36" s="23">
        <v>2</v>
      </c>
      <c r="Y36" s="24">
        <f t="shared" si="13"/>
        <v>4.6004508441827296E-3</v>
      </c>
    </row>
    <row r="37" spans="1:25" x14ac:dyDescent="0.25">
      <c r="A37" s="21">
        <v>27</v>
      </c>
      <c r="B37" s="30" t="s">
        <v>42</v>
      </c>
      <c r="C37" s="96">
        <f>'[1]KEY BUSI'!D37</f>
        <v>282</v>
      </c>
      <c r="D37" s="96">
        <f>'[1]KEY BUSI'!E37</f>
        <v>8423</v>
      </c>
      <c r="E37" s="23">
        <v>70</v>
      </c>
      <c r="F37" s="23">
        <v>804</v>
      </c>
      <c r="G37" s="24">
        <f t="shared" si="7"/>
        <v>9.5452926510744387</v>
      </c>
      <c r="H37" s="23">
        <v>4</v>
      </c>
      <c r="I37" s="23">
        <v>25</v>
      </c>
      <c r="J37" s="24">
        <f t="shared" si="8"/>
        <v>0.29680636352843404</v>
      </c>
      <c r="K37" s="23">
        <v>16</v>
      </c>
      <c r="L37" s="23">
        <v>333</v>
      </c>
      <c r="M37" s="24">
        <f t="shared" si="9"/>
        <v>3.9534607621987412</v>
      </c>
      <c r="N37" s="23">
        <v>33</v>
      </c>
      <c r="O37" s="23">
        <v>556</v>
      </c>
      <c r="P37" s="24">
        <f t="shared" si="10"/>
        <v>6.6009735248723729</v>
      </c>
      <c r="Q37" s="23">
        <v>0</v>
      </c>
      <c r="R37" s="23">
        <v>0</v>
      </c>
      <c r="S37" s="24">
        <f t="shared" si="11"/>
        <v>0</v>
      </c>
      <c r="T37" s="23">
        <v>0</v>
      </c>
      <c r="U37" s="23">
        <v>0</v>
      </c>
      <c r="V37" s="24">
        <f t="shared" si="12"/>
        <v>0</v>
      </c>
      <c r="W37" s="23">
        <v>0</v>
      </c>
      <c r="X37" s="23">
        <v>0</v>
      </c>
      <c r="Y37" s="24">
        <f t="shared" si="13"/>
        <v>0</v>
      </c>
    </row>
    <row r="38" spans="1:25" x14ac:dyDescent="0.25">
      <c r="A38" s="21">
        <v>28</v>
      </c>
      <c r="B38" s="30" t="s">
        <v>43</v>
      </c>
      <c r="C38" s="96">
        <f>'[1]KEY BUSI'!D38</f>
        <v>215774</v>
      </c>
      <c r="D38" s="96">
        <f>'[1]KEY BUSI'!E38</f>
        <v>2497426</v>
      </c>
      <c r="E38" s="23">
        <v>46566</v>
      </c>
      <c r="F38" s="23">
        <v>88423</v>
      </c>
      <c r="G38" s="24">
        <f t="shared" si="7"/>
        <v>3.540565366100938</v>
      </c>
      <c r="H38" s="23">
        <v>88894</v>
      </c>
      <c r="I38" s="23">
        <v>282569</v>
      </c>
      <c r="J38" s="24">
        <f t="shared" si="8"/>
        <v>11.314409315831581</v>
      </c>
      <c r="K38" s="23">
        <v>11853</v>
      </c>
      <c r="L38" s="23">
        <v>167947</v>
      </c>
      <c r="M38" s="24">
        <f t="shared" si="9"/>
        <v>6.7248038580522511</v>
      </c>
      <c r="N38" s="23">
        <v>24662</v>
      </c>
      <c r="O38" s="23">
        <v>33587</v>
      </c>
      <c r="P38" s="24">
        <f t="shared" si="10"/>
        <v>1.344864672666978</v>
      </c>
      <c r="Q38" s="23">
        <v>15109</v>
      </c>
      <c r="R38" s="23">
        <v>34792</v>
      </c>
      <c r="S38" s="24">
        <f t="shared" si="11"/>
        <v>1.3931143505353112</v>
      </c>
      <c r="T38" s="23">
        <v>0</v>
      </c>
      <c r="U38" s="23">
        <v>0</v>
      </c>
      <c r="V38" s="24">
        <f t="shared" si="12"/>
        <v>0</v>
      </c>
      <c r="W38" s="23">
        <v>0</v>
      </c>
      <c r="X38" s="23">
        <v>0</v>
      </c>
      <c r="Y38" s="24">
        <f t="shared" si="13"/>
        <v>0</v>
      </c>
    </row>
    <row r="39" spans="1:25" x14ac:dyDescent="0.25">
      <c r="A39" s="21">
        <v>29</v>
      </c>
      <c r="B39" s="30" t="s">
        <v>44</v>
      </c>
      <c r="C39" s="96">
        <f>'[1]KEY BUSI'!D39</f>
        <v>23691</v>
      </c>
      <c r="D39" s="96">
        <f>'[1]KEY BUSI'!E39</f>
        <v>39094</v>
      </c>
      <c r="E39" s="23">
        <v>2</v>
      </c>
      <c r="F39" s="23">
        <v>7</v>
      </c>
      <c r="G39" s="24">
        <f t="shared" si="7"/>
        <v>1.7905560955645369E-2</v>
      </c>
      <c r="H39" s="23">
        <v>1</v>
      </c>
      <c r="I39" s="23">
        <v>3333</v>
      </c>
      <c r="J39" s="24">
        <f t="shared" si="8"/>
        <v>8.5256049521665727</v>
      </c>
      <c r="K39" s="23">
        <v>0</v>
      </c>
      <c r="L39" s="23">
        <v>0</v>
      </c>
      <c r="M39" s="24">
        <f t="shared" si="9"/>
        <v>0</v>
      </c>
      <c r="N39" s="23">
        <v>0</v>
      </c>
      <c r="O39" s="23">
        <v>0</v>
      </c>
      <c r="P39" s="24">
        <f t="shared" si="10"/>
        <v>0</v>
      </c>
      <c r="Q39" s="23">
        <v>0</v>
      </c>
      <c r="R39" s="23">
        <v>0</v>
      </c>
      <c r="S39" s="24">
        <f t="shared" si="11"/>
        <v>0</v>
      </c>
      <c r="T39" s="23">
        <v>0</v>
      </c>
      <c r="U39" s="23">
        <v>0</v>
      </c>
      <c r="V39" s="24">
        <f t="shared" si="12"/>
        <v>0</v>
      </c>
      <c r="W39" s="23">
        <v>1</v>
      </c>
      <c r="X39" s="23">
        <v>3333</v>
      </c>
      <c r="Y39" s="24">
        <f t="shared" si="13"/>
        <v>8.5256049521665727</v>
      </c>
    </row>
    <row r="40" spans="1:25" x14ac:dyDescent="0.25">
      <c r="A40" s="21">
        <v>30</v>
      </c>
      <c r="B40" s="30" t="s">
        <v>45</v>
      </c>
      <c r="C40" s="96">
        <f>'[1]KEY BUSI'!D40</f>
        <v>297954</v>
      </c>
      <c r="D40" s="96">
        <f>'[1]KEY BUSI'!E40</f>
        <v>214070</v>
      </c>
      <c r="E40" s="23">
        <v>269208</v>
      </c>
      <c r="F40" s="23">
        <v>92258</v>
      </c>
      <c r="G40" s="24">
        <f t="shared" si="7"/>
        <v>43.097117765216986</v>
      </c>
      <c r="H40" s="23">
        <v>279766</v>
      </c>
      <c r="I40" s="23">
        <v>124565</v>
      </c>
      <c r="J40" s="24">
        <f t="shared" si="8"/>
        <v>58.188910169570704</v>
      </c>
      <c r="K40" s="23">
        <v>32895</v>
      </c>
      <c r="L40" s="23">
        <v>12505</v>
      </c>
      <c r="M40" s="24">
        <f t="shared" si="9"/>
        <v>5.8415471574718554</v>
      </c>
      <c r="N40" s="23">
        <v>62878</v>
      </c>
      <c r="O40" s="23">
        <v>23621</v>
      </c>
      <c r="P40" s="24">
        <f t="shared" si="10"/>
        <v>11.034241136076986</v>
      </c>
      <c r="Q40" s="23">
        <v>41448</v>
      </c>
      <c r="R40" s="23">
        <v>17125</v>
      </c>
      <c r="S40" s="24">
        <f t="shared" si="11"/>
        <v>7.9997197178493025</v>
      </c>
      <c r="T40" s="23">
        <v>0</v>
      </c>
      <c r="U40" s="23">
        <v>0</v>
      </c>
      <c r="V40" s="24">
        <f t="shared" si="12"/>
        <v>0</v>
      </c>
      <c r="W40" s="23">
        <v>240513</v>
      </c>
      <c r="X40" s="23">
        <v>107742</v>
      </c>
      <c r="Y40" s="24">
        <f t="shared" si="13"/>
        <v>50.330265800906247</v>
      </c>
    </row>
    <row r="41" spans="1:25" x14ac:dyDescent="0.25">
      <c r="A41" s="21">
        <v>31</v>
      </c>
      <c r="B41" s="30" t="s">
        <v>46</v>
      </c>
      <c r="C41" s="96">
        <f>'[1]KEY BUSI'!D41</f>
        <v>736</v>
      </c>
      <c r="D41" s="96">
        <f>'[1]KEY BUSI'!E41</f>
        <v>22958</v>
      </c>
      <c r="E41" s="23">
        <v>0</v>
      </c>
      <c r="F41" s="23">
        <v>0</v>
      </c>
      <c r="G41" s="24">
        <f t="shared" si="7"/>
        <v>0</v>
      </c>
      <c r="H41" s="23">
        <v>226</v>
      </c>
      <c r="I41" s="23">
        <v>762</v>
      </c>
      <c r="J41" s="24">
        <f t="shared" si="8"/>
        <v>3.3191044516072825</v>
      </c>
      <c r="K41" s="23">
        <v>0</v>
      </c>
      <c r="L41" s="23">
        <v>0</v>
      </c>
      <c r="M41" s="24">
        <f t="shared" si="9"/>
        <v>0</v>
      </c>
      <c r="N41" s="23">
        <v>0</v>
      </c>
      <c r="O41" s="23">
        <v>0</v>
      </c>
      <c r="P41" s="24">
        <f t="shared" si="10"/>
        <v>0</v>
      </c>
      <c r="Q41" s="23">
        <v>0</v>
      </c>
      <c r="R41" s="23">
        <v>0</v>
      </c>
      <c r="S41" s="24">
        <f t="shared" si="11"/>
        <v>0</v>
      </c>
      <c r="T41" s="23">
        <v>0</v>
      </c>
      <c r="U41" s="23">
        <v>0</v>
      </c>
      <c r="V41" s="24">
        <f t="shared" si="12"/>
        <v>0</v>
      </c>
      <c r="W41" s="23">
        <v>0</v>
      </c>
      <c r="X41" s="23">
        <v>0</v>
      </c>
      <c r="Y41" s="24">
        <f t="shared" si="13"/>
        <v>0</v>
      </c>
    </row>
    <row r="42" spans="1:25" x14ac:dyDescent="0.25">
      <c r="A42" s="21">
        <v>32</v>
      </c>
      <c r="B42" s="30" t="s">
        <v>47</v>
      </c>
      <c r="C42" s="96">
        <f>'[1]KEY BUSI'!D42</f>
        <v>445</v>
      </c>
      <c r="D42" s="96">
        <f>'[1]KEY BUSI'!E42</f>
        <v>6904</v>
      </c>
      <c r="E42" s="23">
        <v>123</v>
      </c>
      <c r="F42" s="23">
        <v>1054</v>
      </c>
      <c r="G42" s="24">
        <f t="shared" si="7"/>
        <v>15.266512166859791</v>
      </c>
      <c r="H42" s="23">
        <v>15</v>
      </c>
      <c r="I42" s="23">
        <v>174</v>
      </c>
      <c r="J42" s="24">
        <f t="shared" si="8"/>
        <v>2.520278099652375</v>
      </c>
      <c r="K42" s="23">
        <v>19</v>
      </c>
      <c r="L42" s="23">
        <v>191</v>
      </c>
      <c r="M42" s="24">
        <f t="shared" si="9"/>
        <v>2.766512166859791</v>
      </c>
      <c r="N42" s="23">
        <v>1</v>
      </c>
      <c r="O42" s="23">
        <v>12</v>
      </c>
      <c r="P42" s="24">
        <f t="shared" si="10"/>
        <v>0.17381228273464658</v>
      </c>
      <c r="Q42" s="23">
        <v>2</v>
      </c>
      <c r="R42" s="23">
        <v>21</v>
      </c>
      <c r="S42" s="24">
        <f t="shared" si="11"/>
        <v>0.30417149478563149</v>
      </c>
      <c r="T42" s="23">
        <v>0</v>
      </c>
      <c r="U42" s="23">
        <v>0</v>
      </c>
      <c r="V42" s="24">
        <f t="shared" si="12"/>
        <v>0</v>
      </c>
      <c r="W42" s="23">
        <v>0</v>
      </c>
      <c r="X42" s="23">
        <v>0</v>
      </c>
      <c r="Y42" s="24">
        <f t="shared" si="13"/>
        <v>0</v>
      </c>
    </row>
    <row r="43" spans="1:25" x14ac:dyDescent="0.25">
      <c r="A43" s="21">
        <v>33</v>
      </c>
      <c r="B43" s="30" t="s">
        <v>48</v>
      </c>
      <c r="C43" s="96">
        <f>'[1]KEY BUSI'!D43</f>
        <v>207937</v>
      </c>
      <c r="D43" s="96">
        <f>'[1]KEY BUSI'!E43</f>
        <v>1025306</v>
      </c>
      <c r="E43" s="23">
        <v>75358</v>
      </c>
      <c r="F43" s="23">
        <v>63390</v>
      </c>
      <c r="G43" s="24">
        <f t="shared" si="7"/>
        <v>6.1825445281701272</v>
      </c>
      <c r="H43" s="23">
        <v>84385</v>
      </c>
      <c r="I43" s="23">
        <v>134907</v>
      </c>
      <c r="J43" s="24">
        <f t="shared" si="8"/>
        <v>13.157730472658894</v>
      </c>
      <c r="K43" s="23">
        <v>10062</v>
      </c>
      <c r="L43" s="23">
        <v>40720</v>
      </c>
      <c r="M43" s="24">
        <f t="shared" si="9"/>
        <v>3.9714972895896445</v>
      </c>
      <c r="N43" s="23">
        <v>20855</v>
      </c>
      <c r="O43" s="23">
        <v>15606</v>
      </c>
      <c r="P43" s="24">
        <f t="shared" si="10"/>
        <v>1.5220821881467581</v>
      </c>
      <c r="Q43" s="23">
        <v>16491</v>
      </c>
      <c r="R43" s="23">
        <v>10456</v>
      </c>
      <c r="S43" s="24">
        <f t="shared" si="11"/>
        <v>1.0197931154211524</v>
      </c>
      <c r="T43" s="23">
        <v>0</v>
      </c>
      <c r="U43" s="23">
        <v>0</v>
      </c>
      <c r="V43" s="24">
        <f t="shared" si="12"/>
        <v>0</v>
      </c>
      <c r="W43" s="23">
        <v>79559</v>
      </c>
      <c r="X43" s="23">
        <v>91195</v>
      </c>
      <c r="Y43" s="24">
        <f t="shared" si="13"/>
        <v>8.8944178615944907</v>
      </c>
    </row>
    <row r="44" spans="1:25" x14ac:dyDescent="0.25">
      <c r="A44" s="21">
        <v>34</v>
      </c>
      <c r="B44" s="30" t="s">
        <v>49</v>
      </c>
      <c r="C44" s="96">
        <f>'[1]KEY BUSI'!D44</f>
        <v>813</v>
      </c>
      <c r="D44" s="96">
        <f>'[1]KEY BUSI'!E44</f>
        <v>6843</v>
      </c>
      <c r="E44" s="23">
        <v>207</v>
      </c>
      <c r="F44" s="23">
        <v>1818</v>
      </c>
      <c r="G44" s="24">
        <f t="shared" si="7"/>
        <v>26.567295046032438</v>
      </c>
      <c r="H44" s="23">
        <v>138</v>
      </c>
      <c r="I44" s="23">
        <v>911</v>
      </c>
      <c r="J44" s="24">
        <f t="shared" si="8"/>
        <v>13.31287447026158</v>
      </c>
      <c r="K44" s="23">
        <v>64</v>
      </c>
      <c r="L44" s="23">
        <v>801</v>
      </c>
      <c r="M44" s="24">
        <f t="shared" si="9"/>
        <v>11.705392371766768</v>
      </c>
      <c r="N44" s="23">
        <v>10</v>
      </c>
      <c r="O44" s="23">
        <v>48</v>
      </c>
      <c r="P44" s="24">
        <f t="shared" si="10"/>
        <v>0.70144673388864531</v>
      </c>
      <c r="Q44" s="23">
        <v>3</v>
      </c>
      <c r="R44" s="23">
        <v>21</v>
      </c>
      <c r="S44" s="24">
        <f t="shared" si="11"/>
        <v>0.3068829460762823</v>
      </c>
      <c r="T44" s="23">
        <v>4</v>
      </c>
      <c r="U44" s="23">
        <v>0</v>
      </c>
      <c r="V44" s="24">
        <f t="shared" si="12"/>
        <v>0</v>
      </c>
      <c r="W44" s="23">
        <v>69</v>
      </c>
      <c r="X44" s="23">
        <v>95</v>
      </c>
      <c r="Y44" s="24">
        <f t="shared" si="13"/>
        <v>1.3882799941546105</v>
      </c>
    </row>
    <row r="45" spans="1:25" ht="15.75" x14ac:dyDescent="0.25">
      <c r="A45" s="25" t="s">
        <v>50</v>
      </c>
      <c r="B45" s="26" t="s">
        <v>26</v>
      </c>
      <c r="C45" s="25">
        <f>SUM(C23:C44)</f>
        <v>6837477</v>
      </c>
      <c r="D45" s="25">
        <f>SUM(D23:D44)</f>
        <v>30976202</v>
      </c>
      <c r="E45" s="25">
        <f>SUM(E23:E44)</f>
        <v>1550519</v>
      </c>
      <c r="F45" s="25">
        <f>SUM(F23:F44)</f>
        <v>4497449</v>
      </c>
      <c r="G45" s="28">
        <f t="shared" si="7"/>
        <v>14.51904594372157</v>
      </c>
      <c r="H45" s="25">
        <f>SUM(H23:H44)</f>
        <v>1847668</v>
      </c>
      <c r="I45" s="25">
        <f>SUM(I23:I44)</f>
        <v>3084342</v>
      </c>
      <c r="J45" s="28">
        <f t="shared" si="8"/>
        <v>9.9571341896595325</v>
      </c>
      <c r="K45" s="25">
        <f>SUM(K23:K44)</f>
        <v>292412</v>
      </c>
      <c r="L45" s="25">
        <f>SUM(L23:L44)</f>
        <v>1475768</v>
      </c>
      <c r="M45" s="28">
        <f>L45/D45%</f>
        <v>4.7641993037106358</v>
      </c>
      <c r="N45" s="25">
        <f>SUM(N23:N44)</f>
        <v>353834</v>
      </c>
      <c r="O45" s="25">
        <f>SUM(O23:O44)</f>
        <v>367960</v>
      </c>
      <c r="P45" s="28">
        <f t="shared" si="10"/>
        <v>1.1878796503199456</v>
      </c>
      <c r="Q45" s="25">
        <f>SUM(Q23:Q44)</f>
        <v>219491</v>
      </c>
      <c r="R45" s="25">
        <f>SUM(R23:R44)</f>
        <v>297714</v>
      </c>
      <c r="S45" s="28">
        <f t="shared" si="11"/>
        <v>0.96110556097225863</v>
      </c>
      <c r="T45" s="25">
        <f>SUM(T23:T44)</f>
        <v>5</v>
      </c>
      <c r="U45" s="25">
        <f>SUM(U23:U44)</f>
        <v>0</v>
      </c>
      <c r="V45" s="28">
        <f t="shared" si="12"/>
        <v>0</v>
      </c>
      <c r="W45" s="25">
        <f>SUM(W23:W44)</f>
        <v>949080</v>
      </c>
      <c r="X45" s="25">
        <f>SUM(X23:X44)</f>
        <v>1226627</v>
      </c>
      <c r="Y45" s="28">
        <f t="shared" si="13"/>
        <v>3.9599012170698007</v>
      </c>
    </row>
    <row r="46" spans="1:25" ht="15.75" x14ac:dyDescent="0.25">
      <c r="A46" s="25" t="s">
        <v>51</v>
      </c>
      <c r="B46" s="26" t="s">
        <v>81</v>
      </c>
      <c r="C46" s="25">
        <f>+C45+C21</f>
        <v>12947564</v>
      </c>
      <c r="D46" s="25">
        <f>+D45+D21</f>
        <v>70233668</v>
      </c>
      <c r="E46" s="25">
        <f>+E45+E21</f>
        <v>2756560</v>
      </c>
      <c r="F46" s="25">
        <f>+F45+F21</f>
        <v>9777799</v>
      </c>
      <c r="G46" s="25">
        <f t="shared" ref="G46:Y46" si="14">+G45+G21</f>
        <v>27.969608443094302</v>
      </c>
      <c r="H46" s="25">
        <f>+H45+H21</f>
        <v>4563719</v>
      </c>
      <c r="I46" s="25">
        <f>+I45+I21</f>
        <v>10160143</v>
      </c>
      <c r="J46" s="25">
        <f t="shared" si="14"/>
        <v>27.981224180592726</v>
      </c>
      <c r="K46" s="25">
        <f>+K45+K21</f>
        <v>556106</v>
      </c>
      <c r="L46" s="25">
        <f>+L45+L21</f>
        <v>2559234</v>
      </c>
      <c r="M46" s="25">
        <f t="shared" si="14"/>
        <v>7.5240972553512231</v>
      </c>
      <c r="N46" s="25">
        <f>+N45+N21</f>
        <v>825112</v>
      </c>
      <c r="O46" s="25">
        <f>+O45+O21</f>
        <v>1913314</v>
      </c>
      <c r="P46" s="25">
        <f t="shared" si="14"/>
        <v>5.1243385139664177</v>
      </c>
      <c r="Q46" s="25">
        <f>+Q45+Q21</f>
        <v>716465</v>
      </c>
      <c r="R46" s="25">
        <f>+R45+R21</f>
        <v>2097640</v>
      </c>
      <c r="S46" s="25">
        <f t="shared" si="14"/>
        <v>5.5460321581194103</v>
      </c>
      <c r="T46" s="25">
        <f>+T45+T21</f>
        <v>1446</v>
      </c>
      <c r="U46" s="25">
        <f>+U45+U21</f>
        <v>3391</v>
      </c>
      <c r="V46" s="25">
        <f t="shared" si="14"/>
        <v>8.6378473842402357E-3</v>
      </c>
      <c r="W46" s="25">
        <f>+W45+W21</f>
        <v>3136330</v>
      </c>
      <c r="X46" s="25">
        <f>+X45+X21</f>
        <v>6410192</v>
      </c>
      <c r="Y46" s="25">
        <f t="shared" si="14"/>
        <v>17.163924624999389</v>
      </c>
    </row>
    <row r="47" spans="1:25" ht="15.75" x14ac:dyDescent="0.25">
      <c r="A47" s="38" t="s">
        <v>53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</row>
    <row r="48" spans="1:25" x14ac:dyDescent="0.25">
      <c r="A48" s="21">
        <v>35</v>
      </c>
      <c r="B48" s="22" t="s">
        <v>54</v>
      </c>
      <c r="C48" s="96">
        <f>'[1]KEY BUSI'!D48</f>
        <v>1565043</v>
      </c>
      <c r="D48" s="96">
        <f>'[1]KEY BUSI'!E48</f>
        <v>4528408</v>
      </c>
      <c r="E48" s="23">
        <v>325163</v>
      </c>
      <c r="F48" s="23">
        <v>835909</v>
      </c>
      <c r="G48" s="24">
        <f t="shared" ref="G48" si="15">F48/D48%</f>
        <v>18.459224522172029</v>
      </c>
      <c r="H48" s="23">
        <v>1227876</v>
      </c>
      <c r="I48" s="23">
        <v>2335118</v>
      </c>
      <c r="J48" s="24">
        <f t="shared" ref="J48" si="16">I48/D48%</f>
        <v>51.565980803849826</v>
      </c>
      <c r="K48" s="23">
        <v>124308</v>
      </c>
      <c r="L48" s="23">
        <v>434189</v>
      </c>
      <c r="M48" s="24">
        <f t="shared" ref="M48" si="17">L48/D48%</f>
        <v>9.5881157351546058</v>
      </c>
      <c r="N48" s="23">
        <v>140217</v>
      </c>
      <c r="O48" s="23">
        <v>340121</v>
      </c>
      <c r="P48" s="24">
        <f t="shared" ref="P48" si="18">O48/D48%</f>
        <v>7.510829412897424</v>
      </c>
      <c r="Q48" s="23">
        <v>120103</v>
      </c>
      <c r="R48" s="23">
        <v>299098</v>
      </c>
      <c r="S48" s="24">
        <f t="shared" ref="S48" si="19">R48/D48%</f>
        <v>6.6049260578993767</v>
      </c>
      <c r="T48" s="23">
        <v>0</v>
      </c>
      <c r="U48" s="23">
        <v>0</v>
      </c>
      <c r="V48" s="24">
        <f t="shared" ref="V48" si="20">U48/D48%</f>
        <v>0</v>
      </c>
      <c r="W48" s="23">
        <v>1138463</v>
      </c>
      <c r="X48" s="23">
        <v>2042568</v>
      </c>
      <c r="Y48" s="24">
        <f t="shared" ref="Y48" si="21">X48/D48%</f>
        <v>45.105653024197466</v>
      </c>
    </row>
    <row r="49" spans="1:25" ht="15.75" x14ac:dyDescent="0.25">
      <c r="A49" s="25" t="s">
        <v>55</v>
      </c>
      <c r="B49" s="26" t="s">
        <v>26</v>
      </c>
      <c r="C49" s="25">
        <f>SUM(C48:C48)</f>
        <v>1565043</v>
      </c>
      <c r="D49" s="27">
        <f>SUM(D48:D48)</f>
        <v>4528408</v>
      </c>
      <c r="E49" s="25">
        <f>SUM(E48:E48)</f>
        <v>325163</v>
      </c>
      <c r="F49" s="27">
        <f>SUM(F48:F48)</f>
        <v>835909</v>
      </c>
      <c r="G49" s="28">
        <f>F49/D49%</f>
        <v>18.459224522172029</v>
      </c>
      <c r="H49" s="25">
        <f>SUM(H48:H48)</f>
        <v>1227876</v>
      </c>
      <c r="I49" s="27">
        <f>SUM(I48:I48)</f>
        <v>2335118</v>
      </c>
      <c r="J49" s="28">
        <f>I49/D49%</f>
        <v>51.565980803849826</v>
      </c>
      <c r="K49" s="25">
        <f>SUM(K48:K48)</f>
        <v>124308</v>
      </c>
      <c r="L49" s="27">
        <f>SUM(L48:L48)</f>
        <v>434189</v>
      </c>
      <c r="M49" s="28">
        <f>L49/D49%</f>
        <v>9.5881157351546058</v>
      </c>
      <c r="N49" s="25">
        <f>SUM(N48:N48)</f>
        <v>140217</v>
      </c>
      <c r="O49" s="27">
        <f>SUM(O48:O48)</f>
        <v>340121</v>
      </c>
      <c r="P49" s="28">
        <f>O49/D49%</f>
        <v>7.510829412897424</v>
      </c>
      <c r="Q49" s="25">
        <f>SUM(Q48:Q48)</f>
        <v>120103</v>
      </c>
      <c r="R49" s="27">
        <f>SUM(R48:R48)</f>
        <v>299098</v>
      </c>
      <c r="S49" s="28">
        <f>R49/D49%</f>
        <v>6.6049260578993767</v>
      </c>
      <c r="T49" s="25">
        <f>SUM(T48:T48)</f>
        <v>0</v>
      </c>
      <c r="U49" s="27">
        <f>SUM(U48:U48)</f>
        <v>0</v>
      </c>
      <c r="V49" s="28">
        <f>U49/D49%</f>
        <v>0</v>
      </c>
      <c r="W49" s="25">
        <f>SUM(W48:W48)</f>
        <v>1138463</v>
      </c>
      <c r="X49" s="27">
        <f>SUM(X48:X48)</f>
        <v>2042568</v>
      </c>
      <c r="Y49" s="28">
        <f>X49/D49%</f>
        <v>45.105653024197466</v>
      </c>
    </row>
    <row r="50" spans="1:25" ht="15.75" x14ac:dyDescent="0.25">
      <c r="A50" s="38" t="s">
        <v>56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</row>
    <row r="51" spans="1:25" x14ac:dyDescent="0.25">
      <c r="A51" s="21">
        <v>36</v>
      </c>
      <c r="B51" s="22" t="s">
        <v>57</v>
      </c>
      <c r="C51" s="96">
        <f>'[1]KEY BUSI'!D51</f>
        <v>3613920</v>
      </c>
      <c r="D51" s="96">
        <f>'[1]KEY BUSI'!E51</f>
        <v>2145772</v>
      </c>
      <c r="E51" s="23">
        <v>671674</v>
      </c>
      <c r="F51" s="23">
        <v>272162</v>
      </c>
      <c r="G51" s="24">
        <f t="shared" ref="G51:G52" si="22">F51/D51%</f>
        <v>12.683640200356795</v>
      </c>
      <c r="H51" s="23">
        <v>2566123</v>
      </c>
      <c r="I51" s="23">
        <v>906979</v>
      </c>
      <c r="J51" s="24">
        <f t="shared" ref="J51:J52" si="23">I51/D51%</f>
        <v>42.26819065585719</v>
      </c>
      <c r="K51" s="23">
        <v>468</v>
      </c>
      <c r="L51" s="23">
        <v>240</v>
      </c>
      <c r="M51" s="24">
        <f t="shared" ref="M51:M52" si="24">L51/D51%</f>
        <v>1.1184785708826472E-2</v>
      </c>
      <c r="N51" s="23">
        <v>331231</v>
      </c>
      <c r="O51" s="23">
        <v>113264</v>
      </c>
      <c r="P51" s="24">
        <f t="shared" ref="P51:P52" si="25">O51/D51%</f>
        <v>5.2784732021855065</v>
      </c>
      <c r="Q51" s="23">
        <v>334377</v>
      </c>
      <c r="R51" s="23">
        <v>73599</v>
      </c>
      <c r="S51" s="24">
        <f t="shared" ref="S51:S52" si="26">R51/D51%</f>
        <v>3.4299543474329983</v>
      </c>
      <c r="T51" s="23">
        <v>0</v>
      </c>
      <c r="U51" s="23">
        <v>0</v>
      </c>
      <c r="V51" s="24">
        <f t="shared" ref="V51:V52" si="27">U51/D51%</f>
        <v>0</v>
      </c>
      <c r="W51" s="23">
        <v>2006066</v>
      </c>
      <c r="X51" s="23">
        <v>972048</v>
      </c>
      <c r="Y51" s="24">
        <f t="shared" ref="Y51:Y52" si="28">X51/D51%</f>
        <v>45.300619077888982</v>
      </c>
    </row>
    <row r="52" spans="1:25" x14ac:dyDescent="0.25">
      <c r="A52" s="21">
        <v>37</v>
      </c>
      <c r="B52" s="22" t="s">
        <v>58</v>
      </c>
      <c r="C52" s="96">
        <f>'[1]KEY BUSI'!D52</f>
        <v>58897</v>
      </c>
      <c r="D52" s="96">
        <f>'[1]KEY BUSI'!E52</f>
        <v>86072</v>
      </c>
      <c r="E52" s="23">
        <v>2628</v>
      </c>
      <c r="F52" s="23">
        <v>5833</v>
      </c>
      <c r="G52" s="24">
        <f t="shared" si="22"/>
        <v>6.776884468816804</v>
      </c>
      <c r="H52" s="23">
        <v>10370</v>
      </c>
      <c r="I52" s="23">
        <v>18034</v>
      </c>
      <c r="J52" s="24">
        <f t="shared" si="23"/>
        <v>20.952226043312574</v>
      </c>
      <c r="K52" s="23">
        <v>1528</v>
      </c>
      <c r="L52" s="23">
        <v>3684</v>
      </c>
      <c r="M52" s="24">
        <f t="shared" si="24"/>
        <v>4.2801375592527187</v>
      </c>
      <c r="N52" s="23">
        <v>3837793</v>
      </c>
      <c r="O52" s="23">
        <v>1882</v>
      </c>
      <c r="P52" s="24">
        <f t="shared" si="25"/>
        <v>2.1865415001394179</v>
      </c>
      <c r="Q52" s="23">
        <v>656134</v>
      </c>
      <c r="R52" s="23">
        <v>1346</v>
      </c>
      <c r="S52" s="24">
        <f t="shared" si="26"/>
        <v>1.5638070452644297</v>
      </c>
      <c r="T52" s="23">
        <v>1</v>
      </c>
      <c r="U52" s="23">
        <v>1</v>
      </c>
      <c r="V52" s="24">
        <f t="shared" si="27"/>
        <v>1.1618180128264708E-3</v>
      </c>
      <c r="W52" s="23">
        <v>0</v>
      </c>
      <c r="X52" s="23">
        <v>0</v>
      </c>
      <c r="Y52" s="24">
        <f t="shared" si="28"/>
        <v>0</v>
      </c>
    </row>
    <row r="53" spans="1:25" ht="15.75" x14ac:dyDescent="0.25">
      <c r="A53" s="25" t="s">
        <v>59</v>
      </c>
      <c r="B53" s="26" t="s">
        <v>26</v>
      </c>
      <c r="C53" s="25">
        <f>SUM(C51:C52)</f>
        <v>3672817</v>
      </c>
      <c r="D53" s="27">
        <f>SUM(D51:D52)</f>
        <v>2231844</v>
      </c>
      <c r="E53" s="25">
        <f>SUM(E51:E52)</f>
        <v>674302</v>
      </c>
      <c r="F53" s="27">
        <f>SUM(F51:F52)</f>
        <v>277995</v>
      </c>
      <c r="G53" s="28">
        <f>F53/D53%</f>
        <v>12.4558436879997</v>
      </c>
      <c r="H53" s="25">
        <f>SUM(H51:H52)</f>
        <v>2576493</v>
      </c>
      <c r="I53" s="27">
        <f>SUM(I51:I52)</f>
        <v>925013</v>
      </c>
      <c r="J53" s="28">
        <f>I53/D53%</f>
        <v>41.446131539659582</v>
      </c>
      <c r="K53" s="25">
        <f>SUM(K51:K52)</f>
        <v>1996</v>
      </c>
      <c r="L53" s="27">
        <f>SUM(L51:L52)</f>
        <v>3924</v>
      </c>
      <c r="M53" s="28">
        <f>L53/D53%</f>
        <v>0.17581874001946374</v>
      </c>
      <c r="N53" s="25">
        <f>SUM(N51:N52)</f>
        <v>4169024</v>
      </c>
      <c r="O53" s="27">
        <f>SUM(O51:O52)</f>
        <v>115146</v>
      </c>
      <c r="P53" s="28">
        <f>O53/D53%</f>
        <v>5.159231559194998</v>
      </c>
      <c r="Q53" s="25">
        <f>SUM(Q51:Q52)</f>
        <v>990511</v>
      </c>
      <c r="R53" s="27">
        <f>SUM(R51:R52)</f>
        <v>74945</v>
      </c>
      <c r="S53" s="28">
        <f>R53/D53%</f>
        <v>3.3579855939752061</v>
      </c>
      <c r="T53" s="25">
        <f>SUM(T51:T52)</f>
        <v>1</v>
      </c>
      <c r="U53" s="27">
        <f>SUM(U51:U52)</f>
        <v>1</v>
      </c>
      <c r="V53" s="28">
        <f>U53/D53%</f>
        <v>4.4805998985592188E-5</v>
      </c>
      <c r="W53" s="25">
        <f>SUM(W51:W52)</f>
        <v>2006066</v>
      </c>
      <c r="X53" s="27">
        <f>SUM(X51:X52)</f>
        <v>972048</v>
      </c>
      <c r="Y53" s="28">
        <f>X53/D53%</f>
        <v>43.553581701946911</v>
      </c>
    </row>
    <row r="54" spans="1:25" ht="15.75" x14ac:dyDescent="0.25">
      <c r="A54" s="38" t="s">
        <v>150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1:25" x14ac:dyDescent="0.25">
      <c r="A55" s="21">
        <v>38</v>
      </c>
      <c r="B55" s="22" t="s">
        <v>61</v>
      </c>
      <c r="C55" s="96">
        <f>'[1]KEY BUSI'!D55</f>
        <v>1164529</v>
      </c>
      <c r="D55" s="96">
        <f>'[1]KEY BUSI'!E55</f>
        <v>3375890</v>
      </c>
      <c r="E55" s="23">
        <v>196549</v>
      </c>
      <c r="F55" s="23">
        <v>156412</v>
      </c>
      <c r="G55" s="24">
        <f t="shared" ref="G55:G65" si="29">F55/D55%</f>
        <v>4.6332078355633621</v>
      </c>
      <c r="H55" s="23">
        <v>206036</v>
      </c>
      <c r="I55" s="23">
        <v>396027</v>
      </c>
      <c r="J55" s="24">
        <f t="shared" ref="J55:J65" si="30">I55/D55%</f>
        <v>11.731039814685905</v>
      </c>
      <c r="K55" s="23">
        <v>36328</v>
      </c>
      <c r="L55" s="23">
        <v>203136</v>
      </c>
      <c r="M55" s="24">
        <f t="shared" ref="M55:M65" si="31">L55/D55%</f>
        <v>6.0172576713103805</v>
      </c>
      <c r="N55" s="23">
        <v>21992</v>
      </c>
      <c r="O55" s="23">
        <v>78907</v>
      </c>
      <c r="P55" s="24">
        <f t="shared" ref="P55:P65" si="32">O55/D55%</f>
        <v>2.337368812372441</v>
      </c>
      <c r="Q55" s="23">
        <v>27315</v>
      </c>
      <c r="R55" s="23">
        <v>89439</v>
      </c>
      <c r="S55" s="24">
        <f t="shared" ref="S55:S65" si="33">R55/D55%</f>
        <v>2.649345802144027</v>
      </c>
      <c r="T55" s="23">
        <v>0</v>
      </c>
      <c r="U55" s="23">
        <v>0</v>
      </c>
      <c r="V55" s="24">
        <f t="shared" ref="V55:V65" si="34">U55/D55%</f>
        <v>0</v>
      </c>
      <c r="W55" s="23">
        <v>145668</v>
      </c>
      <c r="X55" s="23">
        <v>183710</v>
      </c>
      <c r="Y55" s="24">
        <f t="shared" ref="Y55:Y65" si="35">X55/D55%</f>
        <v>5.4418242300548894</v>
      </c>
    </row>
    <row r="56" spans="1:25" x14ac:dyDescent="0.25">
      <c r="A56" s="21">
        <v>39</v>
      </c>
      <c r="B56" s="22" t="s">
        <v>62</v>
      </c>
      <c r="C56" s="96">
        <f>'[1]KEY BUSI'!D56</f>
        <v>82519</v>
      </c>
      <c r="D56" s="96">
        <f>'[1]KEY BUSI'!E56</f>
        <v>178312</v>
      </c>
      <c r="E56" s="23">
        <v>57003</v>
      </c>
      <c r="F56" s="23">
        <v>29563</v>
      </c>
      <c r="G56" s="24">
        <f t="shared" si="29"/>
        <v>16.579366503656512</v>
      </c>
      <c r="H56" s="23">
        <v>52386</v>
      </c>
      <c r="I56" s="23">
        <v>20563</v>
      </c>
      <c r="J56" s="24">
        <f t="shared" si="30"/>
        <v>11.532033738615461</v>
      </c>
      <c r="K56" s="23">
        <v>4935</v>
      </c>
      <c r="L56" s="23">
        <v>2876</v>
      </c>
      <c r="M56" s="24">
        <f t="shared" si="31"/>
        <v>1.6129032258064517</v>
      </c>
      <c r="N56" s="23">
        <v>3263</v>
      </c>
      <c r="O56" s="23">
        <v>1950</v>
      </c>
      <c r="P56" s="24">
        <f t="shared" si="32"/>
        <v>1.0935887657588945</v>
      </c>
      <c r="Q56" s="23">
        <v>1217</v>
      </c>
      <c r="R56" s="23">
        <v>709</v>
      </c>
      <c r="S56" s="24">
        <f t="shared" si="33"/>
        <v>0.39761765893490064</v>
      </c>
      <c r="T56" s="23">
        <v>0</v>
      </c>
      <c r="U56" s="23">
        <v>0</v>
      </c>
      <c r="V56" s="24">
        <f t="shared" si="34"/>
        <v>0</v>
      </c>
      <c r="W56" s="23">
        <v>12812</v>
      </c>
      <c r="X56" s="23">
        <v>4398</v>
      </c>
      <c r="Y56" s="24">
        <f t="shared" si="35"/>
        <v>2.4664632778500608</v>
      </c>
    </row>
    <row r="57" spans="1:25" x14ac:dyDescent="0.25">
      <c r="A57" s="21">
        <v>40</v>
      </c>
      <c r="B57" s="22" t="s">
        <v>63</v>
      </c>
      <c r="C57" s="96">
        <f>'[1]KEY BUSI'!D57</f>
        <v>128955</v>
      </c>
      <c r="D57" s="96">
        <f>'[1]KEY BUSI'!E57</f>
        <v>221317</v>
      </c>
      <c r="E57" s="23">
        <v>107105</v>
      </c>
      <c r="F57" s="23">
        <v>58886</v>
      </c>
      <c r="G57" s="24">
        <f t="shared" si="29"/>
        <v>26.60708395649679</v>
      </c>
      <c r="H57" s="23">
        <v>108557</v>
      </c>
      <c r="I57" s="23">
        <v>55430</v>
      </c>
      <c r="J57" s="24">
        <f t="shared" si="30"/>
        <v>25.045522937686666</v>
      </c>
      <c r="K57" s="23">
        <v>18484</v>
      </c>
      <c r="L57" s="23">
        <v>9804</v>
      </c>
      <c r="M57" s="24">
        <f t="shared" si="31"/>
        <v>4.4298449734995504</v>
      </c>
      <c r="N57" s="23">
        <v>32232</v>
      </c>
      <c r="O57" s="23">
        <v>20672</v>
      </c>
      <c r="P57" s="24">
        <f t="shared" si="32"/>
        <v>9.3404483162161061</v>
      </c>
      <c r="Q57" s="23">
        <v>14959</v>
      </c>
      <c r="R57" s="23">
        <v>8193</v>
      </c>
      <c r="S57" s="24">
        <f t="shared" si="33"/>
        <v>3.7019298110854564</v>
      </c>
      <c r="T57" s="23">
        <v>0</v>
      </c>
      <c r="U57" s="23">
        <v>0</v>
      </c>
      <c r="V57" s="24">
        <f t="shared" si="34"/>
        <v>0</v>
      </c>
      <c r="W57" s="23">
        <v>43173</v>
      </c>
      <c r="X57" s="23">
        <v>12303</v>
      </c>
      <c r="Y57" s="24">
        <f t="shared" si="35"/>
        <v>5.5589945643579117</v>
      </c>
    </row>
    <row r="58" spans="1:25" x14ac:dyDescent="0.25">
      <c r="A58" s="21">
        <v>41</v>
      </c>
      <c r="B58" s="22" t="s">
        <v>64</v>
      </c>
      <c r="C58" s="96">
        <f>'[1]KEY BUSI'!D58</f>
        <v>212337</v>
      </c>
      <c r="D58" s="96">
        <f>'[1]KEY BUSI'!E58</f>
        <v>171411</v>
      </c>
      <c r="E58" s="23">
        <v>200202</v>
      </c>
      <c r="F58" s="23">
        <v>99491</v>
      </c>
      <c r="G58" s="24">
        <f t="shared" si="29"/>
        <v>58.042366009182608</v>
      </c>
      <c r="H58" s="23">
        <v>94614</v>
      </c>
      <c r="I58" s="23">
        <v>36095</v>
      </c>
      <c r="J58" s="24">
        <f t="shared" si="30"/>
        <v>21.057575068111149</v>
      </c>
      <c r="K58" s="23">
        <v>25035</v>
      </c>
      <c r="L58" s="23">
        <v>11433</v>
      </c>
      <c r="M58" s="24">
        <f t="shared" si="31"/>
        <v>6.6699336682009909</v>
      </c>
      <c r="N58" s="23">
        <v>78914</v>
      </c>
      <c r="O58" s="23">
        <v>42046</v>
      </c>
      <c r="P58" s="24">
        <f t="shared" si="32"/>
        <v>24.529347591461459</v>
      </c>
      <c r="Q58" s="23">
        <v>17697</v>
      </c>
      <c r="R58" s="23">
        <v>10108</v>
      </c>
      <c r="S58" s="24">
        <f t="shared" si="33"/>
        <v>5.8969377694547029</v>
      </c>
      <c r="T58" s="23">
        <v>0</v>
      </c>
      <c r="U58" s="23">
        <v>0</v>
      </c>
      <c r="V58" s="24">
        <f t="shared" si="34"/>
        <v>0</v>
      </c>
      <c r="W58" s="23">
        <v>67221</v>
      </c>
      <c r="X58" s="23">
        <v>26131</v>
      </c>
      <c r="Y58" s="24">
        <f t="shared" si="35"/>
        <v>15.244645909539061</v>
      </c>
    </row>
    <row r="59" spans="1:25" x14ac:dyDescent="0.25">
      <c r="A59" s="21">
        <v>42</v>
      </c>
      <c r="B59" s="22" t="s">
        <v>65</v>
      </c>
      <c r="C59" s="96">
        <f>'[1]KEY BUSI'!D59</f>
        <v>35270</v>
      </c>
      <c r="D59" s="96">
        <f>'[1]KEY BUSI'!E59</f>
        <v>40971</v>
      </c>
      <c r="E59" s="23">
        <v>34326</v>
      </c>
      <c r="F59" s="23">
        <v>9654</v>
      </c>
      <c r="G59" s="24">
        <f t="shared" si="29"/>
        <v>23.563007981255033</v>
      </c>
      <c r="H59" s="23">
        <v>30950</v>
      </c>
      <c r="I59" s="23">
        <v>7342</v>
      </c>
      <c r="J59" s="24">
        <f t="shared" si="30"/>
        <v>17.919992189597522</v>
      </c>
      <c r="K59" s="23">
        <v>1939</v>
      </c>
      <c r="L59" s="23">
        <v>4440</v>
      </c>
      <c r="M59" s="24">
        <f t="shared" si="31"/>
        <v>10.836933440726368</v>
      </c>
      <c r="N59" s="23">
        <v>14657</v>
      </c>
      <c r="O59" s="23">
        <v>4748</v>
      </c>
      <c r="P59" s="24">
        <f t="shared" si="32"/>
        <v>11.588684679407386</v>
      </c>
      <c r="Q59" s="23">
        <v>1645</v>
      </c>
      <c r="R59" s="23">
        <v>474</v>
      </c>
      <c r="S59" s="24">
        <f t="shared" si="33"/>
        <v>1.156915867320788</v>
      </c>
      <c r="T59" s="23">
        <v>0</v>
      </c>
      <c r="U59" s="23">
        <v>0</v>
      </c>
      <c r="V59" s="24">
        <f t="shared" si="34"/>
        <v>0</v>
      </c>
      <c r="W59" s="23">
        <v>25411</v>
      </c>
      <c r="X59" s="23">
        <v>6782</v>
      </c>
      <c r="Y59" s="24">
        <f t="shared" si="35"/>
        <v>16.553171755632032</v>
      </c>
    </row>
    <row r="60" spans="1:25" x14ac:dyDescent="0.25">
      <c r="A60" s="21">
        <v>43</v>
      </c>
      <c r="B60" s="22" t="s">
        <v>66</v>
      </c>
      <c r="C60" s="96">
        <f>'[1]KEY BUSI'!D60</f>
        <v>726</v>
      </c>
      <c r="D60" s="96">
        <f>'[1]KEY BUSI'!E60</f>
        <v>7290</v>
      </c>
      <c r="E60" s="23">
        <v>42</v>
      </c>
      <c r="F60" s="23">
        <v>423</v>
      </c>
      <c r="G60" s="24">
        <f t="shared" si="29"/>
        <v>5.8024691358024683</v>
      </c>
      <c r="H60" s="23">
        <v>3</v>
      </c>
      <c r="I60" s="23">
        <v>2</v>
      </c>
      <c r="J60" s="24">
        <f t="shared" si="30"/>
        <v>2.7434842249657063E-2</v>
      </c>
      <c r="K60" s="23">
        <v>139</v>
      </c>
      <c r="L60" s="23">
        <v>1179</v>
      </c>
      <c r="M60" s="24">
        <f t="shared" si="31"/>
        <v>16.172839506172838</v>
      </c>
      <c r="N60" s="23">
        <v>0</v>
      </c>
      <c r="O60" s="23">
        <v>0</v>
      </c>
      <c r="P60" s="24">
        <f t="shared" si="32"/>
        <v>0</v>
      </c>
      <c r="Q60" s="23">
        <v>0</v>
      </c>
      <c r="R60" s="23">
        <v>0</v>
      </c>
      <c r="S60" s="24">
        <f t="shared" si="33"/>
        <v>0</v>
      </c>
      <c r="T60" s="23">
        <v>0</v>
      </c>
      <c r="U60" s="23">
        <v>0</v>
      </c>
      <c r="V60" s="24">
        <f t="shared" si="34"/>
        <v>0</v>
      </c>
      <c r="W60" s="23">
        <v>0</v>
      </c>
      <c r="X60" s="23">
        <v>0</v>
      </c>
      <c r="Y60" s="24">
        <f t="shared" si="35"/>
        <v>0</v>
      </c>
    </row>
    <row r="61" spans="1:25" x14ac:dyDescent="0.25">
      <c r="A61" s="21">
        <v>44</v>
      </c>
      <c r="B61" s="22" t="s">
        <v>67</v>
      </c>
      <c r="C61" s="96">
        <f>'[1]KEY BUSI'!D61</f>
        <v>46240</v>
      </c>
      <c r="D61" s="96">
        <f>'[1]KEY BUSI'!E61</f>
        <v>39313</v>
      </c>
      <c r="E61" s="23">
        <v>44733</v>
      </c>
      <c r="F61" s="23">
        <v>14971</v>
      </c>
      <c r="G61" s="24">
        <f t="shared" si="29"/>
        <v>38.081550632106428</v>
      </c>
      <c r="H61" s="23">
        <v>36458</v>
      </c>
      <c r="I61" s="23">
        <v>11179</v>
      </c>
      <c r="J61" s="24">
        <f t="shared" si="30"/>
        <v>28.43588634802737</v>
      </c>
      <c r="K61" s="23">
        <v>5030</v>
      </c>
      <c r="L61" s="23">
        <v>1652</v>
      </c>
      <c r="M61" s="24">
        <f t="shared" si="31"/>
        <v>4.2021723094141885</v>
      </c>
      <c r="N61" s="23">
        <v>15790</v>
      </c>
      <c r="O61" s="23">
        <v>5330</v>
      </c>
      <c r="P61" s="24">
        <f t="shared" si="32"/>
        <v>13.557856179889605</v>
      </c>
      <c r="Q61" s="23">
        <v>5031</v>
      </c>
      <c r="R61" s="23">
        <v>1577</v>
      </c>
      <c r="S61" s="24">
        <f t="shared" si="33"/>
        <v>4.0113957215170553</v>
      </c>
      <c r="T61" s="23">
        <v>0</v>
      </c>
      <c r="U61" s="23">
        <v>0</v>
      </c>
      <c r="V61" s="24">
        <f t="shared" si="34"/>
        <v>0</v>
      </c>
      <c r="W61" s="23">
        <v>0</v>
      </c>
      <c r="X61" s="23">
        <v>0</v>
      </c>
      <c r="Y61" s="24">
        <f t="shared" si="35"/>
        <v>0</v>
      </c>
    </row>
    <row r="62" spans="1:25" x14ac:dyDescent="0.25">
      <c r="A62" s="21">
        <v>45</v>
      </c>
      <c r="B62" s="22" t="s">
        <v>69</v>
      </c>
      <c r="C62" s="96">
        <f>'[1]KEY BUSI'!D62</f>
        <v>24692</v>
      </c>
      <c r="D62" s="96">
        <f>'[1]KEY BUSI'!E62</f>
        <v>17171</v>
      </c>
      <c r="E62" s="23">
        <v>24383</v>
      </c>
      <c r="F62" s="23">
        <v>6803</v>
      </c>
      <c r="G62" s="24">
        <f t="shared" si="29"/>
        <v>39.619125269349482</v>
      </c>
      <c r="H62" s="23">
        <v>24383</v>
      </c>
      <c r="I62" s="23">
        <v>6803</v>
      </c>
      <c r="J62" s="24">
        <f t="shared" si="30"/>
        <v>39.619125269349482</v>
      </c>
      <c r="K62" s="23">
        <v>222</v>
      </c>
      <c r="L62" s="23">
        <v>231</v>
      </c>
      <c r="M62" s="24">
        <f t="shared" si="31"/>
        <v>1.3452914798206277</v>
      </c>
      <c r="N62" s="23">
        <v>10480</v>
      </c>
      <c r="O62" s="23">
        <v>2924</v>
      </c>
      <c r="P62" s="24">
        <f t="shared" si="32"/>
        <v>17.028711199114785</v>
      </c>
      <c r="Q62" s="23">
        <v>6374</v>
      </c>
      <c r="R62" s="23">
        <v>1632</v>
      </c>
      <c r="S62" s="24">
        <f t="shared" si="33"/>
        <v>9.5043969483431354</v>
      </c>
      <c r="T62" s="23">
        <v>0</v>
      </c>
      <c r="U62" s="23">
        <v>0</v>
      </c>
      <c r="V62" s="24">
        <f t="shared" si="34"/>
        <v>0</v>
      </c>
      <c r="W62" s="23">
        <v>12692</v>
      </c>
      <c r="X62" s="23">
        <v>2512</v>
      </c>
      <c r="Y62" s="24">
        <f t="shared" si="35"/>
        <v>14.629316871469337</v>
      </c>
    </row>
    <row r="63" spans="1:25" x14ac:dyDescent="0.25">
      <c r="A63" s="21">
        <v>46</v>
      </c>
      <c r="B63" s="22" t="s">
        <v>70</v>
      </c>
      <c r="C63" s="96">
        <f>'[1]KEY BUSI'!D63</f>
        <v>72187</v>
      </c>
      <c r="D63" s="96">
        <f>'[1]KEY BUSI'!E63</f>
        <v>33701</v>
      </c>
      <c r="E63" s="23">
        <v>71881</v>
      </c>
      <c r="F63" s="23">
        <v>24496</v>
      </c>
      <c r="G63" s="24">
        <f t="shared" si="29"/>
        <v>72.686270437079017</v>
      </c>
      <c r="H63" s="23">
        <v>70826</v>
      </c>
      <c r="I63" s="23">
        <v>23904</v>
      </c>
      <c r="J63" s="24">
        <f t="shared" si="30"/>
        <v>70.929646004569605</v>
      </c>
      <c r="K63" s="23">
        <v>8934</v>
      </c>
      <c r="L63" s="23">
        <v>2973</v>
      </c>
      <c r="M63" s="24">
        <f t="shared" si="31"/>
        <v>8.8216966855582921</v>
      </c>
      <c r="N63" s="23">
        <v>15620</v>
      </c>
      <c r="O63" s="23">
        <v>5387</v>
      </c>
      <c r="P63" s="24">
        <f t="shared" si="32"/>
        <v>15.984688881635559</v>
      </c>
      <c r="Q63" s="23">
        <v>19576</v>
      </c>
      <c r="R63" s="23">
        <v>6886</v>
      </c>
      <c r="S63" s="24">
        <f t="shared" si="33"/>
        <v>20.432628111925464</v>
      </c>
      <c r="T63" s="23">
        <v>0</v>
      </c>
      <c r="U63" s="23">
        <v>0</v>
      </c>
      <c r="V63" s="24">
        <f t="shared" si="34"/>
        <v>0</v>
      </c>
      <c r="W63" s="23">
        <v>61974</v>
      </c>
      <c r="X63" s="23">
        <v>21207</v>
      </c>
      <c r="Y63" s="24">
        <f t="shared" si="35"/>
        <v>62.926916115248808</v>
      </c>
    </row>
    <row r="64" spans="1:25" ht="15.75" x14ac:dyDescent="0.25">
      <c r="A64" s="25" t="s">
        <v>71</v>
      </c>
      <c r="B64" s="26" t="s">
        <v>26</v>
      </c>
      <c r="C64" s="25">
        <f>SUM(C55:C63)</f>
        <v>1767455</v>
      </c>
      <c r="D64" s="25">
        <f t="shared" ref="D64:F64" si="36">SUM(D55:D63)</f>
        <v>4085376</v>
      </c>
      <c r="E64" s="25">
        <f t="shared" si="36"/>
        <v>736224</v>
      </c>
      <c r="F64" s="25">
        <f t="shared" si="36"/>
        <v>400699</v>
      </c>
      <c r="G64" s="28">
        <f t="shared" si="29"/>
        <v>9.8081302675690072</v>
      </c>
      <c r="H64" s="25">
        <f t="shared" ref="H64:I64" si="37">SUM(H55:H63)</f>
        <v>624213</v>
      </c>
      <c r="I64" s="25">
        <f t="shared" si="37"/>
        <v>557345</v>
      </c>
      <c r="J64" s="28">
        <f t="shared" si="30"/>
        <v>13.64244074474418</v>
      </c>
      <c r="K64" s="25">
        <f t="shared" ref="K64:L64" si="38">SUM(K55:K63)</f>
        <v>101046</v>
      </c>
      <c r="L64" s="25">
        <f t="shared" si="38"/>
        <v>237724</v>
      </c>
      <c r="M64" s="28">
        <f t="shared" si="31"/>
        <v>5.8189013691763005</v>
      </c>
      <c r="N64" s="25">
        <f t="shared" ref="N64:O64" si="39">SUM(N55:N63)</f>
        <v>192948</v>
      </c>
      <c r="O64" s="25">
        <f t="shared" si="39"/>
        <v>161964</v>
      </c>
      <c r="P64" s="28">
        <f t="shared" si="32"/>
        <v>3.964482094181784</v>
      </c>
      <c r="Q64" s="25">
        <f t="shared" ref="Q64:R64" si="40">SUM(Q55:Q63)</f>
        <v>93814</v>
      </c>
      <c r="R64" s="25">
        <f t="shared" si="40"/>
        <v>119018</v>
      </c>
      <c r="S64" s="28">
        <f t="shared" si="33"/>
        <v>2.9132691825672836</v>
      </c>
      <c r="T64" s="25">
        <f t="shared" ref="T64:U64" si="41">SUM(T55:T63)</f>
        <v>0</v>
      </c>
      <c r="U64" s="25">
        <f t="shared" si="41"/>
        <v>0</v>
      </c>
      <c r="V64" s="28">
        <f t="shared" si="34"/>
        <v>0</v>
      </c>
      <c r="W64" s="25">
        <f t="shared" ref="W64:X64" si="42">SUM(W55:W63)</f>
        <v>368951</v>
      </c>
      <c r="X64" s="25">
        <f t="shared" si="42"/>
        <v>257043</v>
      </c>
      <c r="Y64" s="28">
        <f t="shared" si="35"/>
        <v>6.2917831798101318</v>
      </c>
    </row>
    <row r="65" spans="1:25" ht="15.75" x14ac:dyDescent="0.25">
      <c r="A65" s="39" t="s">
        <v>72</v>
      </c>
      <c r="B65" s="39"/>
      <c r="C65" s="25">
        <f>+C64+C53+C49+C46</f>
        <v>19952879</v>
      </c>
      <c r="D65" s="25">
        <f>+D64+D53+D49+D46</f>
        <v>81079296</v>
      </c>
      <c r="E65" s="25">
        <f>E46+E49+E53+E64</f>
        <v>4492249</v>
      </c>
      <c r="F65" s="27">
        <f>F46+F49+F53+F64</f>
        <v>11292402</v>
      </c>
      <c r="G65" s="28">
        <f t="shared" si="29"/>
        <v>13.927602430095101</v>
      </c>
      <c r="H65" s="25">
        <f>H46+H49+H53+H64</f>
        <v>8992301</v>
      </c>
      <c r="I65" s="27">
        <f>I46+I49+I53+I64</f>
        <v>13977619</v>
      </c>
      <c r="J65" s="28">
        <f t="shared" si="30"/>
        <v>17.239442976909913</v>
      </c>
      <c r="K65" s="25">
        <f>K46+K49+K53+K64</f>
        <v>783456</v>
      </c>
      <c r="L65" s="27">
        <f>L46+L49+L53+L64</f>
        <v>3235071</v>
      </c>
      <c r="M65" s="28">
        <f t="shared" si="31"/>
        <v>3.9900087440325089</v>
      </c>
      <c r="N65" s="25">
        <f>N46+N49+N53+N64</f>
        <v>5327301</v>
      </c>
      <c r="O65" s="27">
        <f>O46+O49+O53+O64</f>
        <v>2530545</v>
      </c>
      <c r="P65" s="28">
        <f t="shared" si="32"/>
        <v>3.1210742135698859</v>
      </c>
      <c r="Q65" s="25">
        <f>Q46+Q49+Q53+Q64</f>
        <v>1920893</v>
      </c>
      <c r="R65" s="27">
        <f>R46+R49+R53+R64</f>
        <v>2590701</v>
      </c>
      <c r="S65" s="28">
        <f t="shared" si="33"/>
        <v>3.1952682470257265</v>
      </c>
      <c r="T65" s="25">
        <f>T46+T49+T53+T64</f>
        <v>1447</v>
      </c>
      <c r="U65" s="27">
        <f>U46+U49+U53+U64</f>
        <v>3392</v>
      </c>
      <c r="V65" s="28">
        <f t="shared" si="34"/>
        <v>4.1835587718965887E-3</v>
      </c>
      <c r="W65" s="25">
        <f>W46+W49+W53+W64</f>
        <v>6649810</v>
      </c>
      <c r="X65" s="27">
        <f>X46+X49+X53+X64</f>
        <v>9681851</v>
      </c>
      <c r="Y65" s="28">
        <f t="shared" si="35"/>
        <v>11.941212464400284</v>
      </c>
    </row>
  </sheetData>
  <mergeCells count="27">
    <mergeCell ref="A1:Y1"/>
    <mergeCell ref="A2:Y2"/>
    <mergeCell ref="A3:Y3"/>
    <mergeCell ref="A4:Y4"/>
    <mergeCell ref="A6:A7"/>
    <mergeCell ref="B6:B7"/>
    <mergeCell ref="C6:D6"/>
    <mergeCell ref="E6:F6"/>
    <mergeCell ref="G6:G7"/>
    <mergeCell ref="H6:I6"/>
    <mergeCell ref="A8:Y8"/>
    <mergeCell ref="J6:J7"/>
    <mergeCell ref="K6:L6"/>
    <mergeCell ref="M6:M7"/>
    <mergeCell ref="N6:O6"/>
    <mergeCell ref="P6:P7"/>
    <mergeCell ref="Q6:R6"/>
    <mergeCell ref="S6:S7"/>
    <mergeCell ref="T6:U6"/>
    <mergeCell ref="V6:V7"/>
    <mergeCell ref="W6:X6"/>
    <mergeCell ref="Y6:Y7"/>
    <mergeCell ref="A22:Y22"/>
    <mergeCell ref="A47:Y47"/>
    <mergeCell ref="A50:Y50"/>
    <mergeCell ref="A54:Y54"/>
    <mergeCell ref="A65:B6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F601-1826-45EB-90EB-638361F90E3B}">
  <dimension ref="A1:P67"/>
  <sheetViews>
    <sheetView workbookViewId="0">
      <selection activeCell="V11" sqref="V11"/>
    </sheetView>
  </sheetViews>
  <sheetFormatPr defaultRowHeight="15" x14ac:dyDescent="0.25"/>
  <cols>
    <col min="1" max="1" width="6.85546875" bestFit="1" customWidth="1"/>
    <col min="2" max="2" width="37.28515625" bestFit="1" customWidth="1"/>
    <col min="3" max="3" width="9" bestFit="1" customWidth="1"/>
    <col min="4" max="4" width="10.140625" bestFit="1" customWidth="1"/>
    <col min="5" max="5" width="9" bestFit="1" customWidth="1"/>
    <col min="6" max="6" width="9.140625" style="34" customWidth="1"/>
    <col min="7" max="8" width="7.85546875" bestFit="1" customWidth="1"/>
    <col min="9" max="9" width="10.140625" bestFit="1" customWidth="1"/>
    <col min="10" max="10" width="13.7109375" style="34" bestFit="1" customWidth="1"/>
    <col min="11" max="11" width="6.7109375" bestFit="1" customWidth="1"/>
    <col min="12" max="12" width="7.85546875" style="34" bestFit="1" customWidth="1"/>
    <col min="13" max="13" width="6.7109375" bestFit="1" customWidth="1"/>
    <col min="14" max="14" width="9" style="34" bestFit="1" customWidth="1"/>
    <col min="15" max="15" width="11.85546875" bestFit="1" customWidth="1"/>
    <col min="16" max="16" width="13.7109375" style="34" bestFit="1" customWidth="1"/>
  </cols>
  <sheetData>
    <row r="1" spans="1:16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x14ac:dyDescent="0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x14ac:dyDescent="0.25">
      <c r="A3" s="47" t="s">
        <v>151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x14ac:dyDescent="0.25">
      <c r="A4" s="46" t="s">
        <v>275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x14ac:dyDescent="0.25">
      <c r="A5" s="31"/>
      <c r="B5" s="105"/>
      <c r="C5" s="31"/>
      <c r="D5" s="106"/>
      <c r="E5" s="31"/>
      <c r="F5" s="106"/>
      <c r="G5" s="107"/>
      <c r="H5" s="107"/>
      <c r="I5" s="31"/>
      <c r="J5" s="106"/>
      <c r="K5" s="31"/>
      <c r="L5" s="107" t="s">
        <v>74</v>
      </c>
      <c r="M5" s="107"/>
      <c r="N5" s="32"/>
      <c r="O5" s="108" t="s">
        <v>161</v>
      </c>
      <c r="P5" s="106"/>
    </row>
    <row r="6" spans="1:16" ht="15" customHeight="1" x14ac:dyDescent="0.25">
      <c r="A6" s="109" t="s">
        <v>4</v>
      </c>
      <c r="B6" s="110" t="s">
        <v>5</v>
      </c>
      <c r="C6" s="111" t="s">
        <v>152</v>
      </c>
      <c r="D6" s="112"/>
      <c r="E6" s="112"/>
      <c r="F6" s="112"/>
      <c r="G6" s="112"/>
      <c r="H6" s="113"/>
      <c r="I6" s="109" t="s">
        <v>153</v>
      </c>
      <c r="J6" s="109"/>
      <c r="K6" s="109" t="s">
        <v>154</v>
      </c>
      <c r="L6" s="109"/>
      <c r="M6" s="109" t="s">
        <v>155</v>
      </c>
      <c r="N6" s="109"/>
      <c r="O6" s="109" t="s">
        <v>156</v>
      </c>
      <c r="P6" s="109"/>
    </row>
    <row r="7" spans="1:16" ht="29.25" customHeight="1" x14ac:dyDescent="0.25">
      <c r="A7" s="109"/>
      <c r="B7" s="110"/>
      <c r="C7" s="109" t="s">
        <v>157</v>
      </c>
      <c r="D7" s="109"/>
      <c r="E7" s="109" t="s">
        <v>158</v>
      </c>
      <c r="F7" s="109"/>
      <c r="G7" s="50" t="s">
        <v>159</v>
      </c>
      <c r="H7" s="50"/>
      <c r="I7" s="109"/>
      <c r="J7" s="109"/>
      <c r="K7" s="109"/>
      <c r="L7" s="109"/>
      <c r="M7" s="109"/>
      <c r="N7" s="109"/>
      <c r="O7" s="109"/>
      <c r="P7" s="109"/>
    </row>
    <row r="8" spans="1:16" x14ac:dyDescent="0.25">
      <c r="A8" s="109"/>
      <c r="B8" s="110"/>
      <c r="C8" s="114" t="s">
        <v>138</v>
      </c>
      <c r="D8" s="115" t="s">
        <v>139</v>
      </c>
      <c r="E8" s="114" t="s">
        <v>138</v>
      </c>
      <c r="F8" s="115" t="s">
        <v>139</v>
      </c>
      <c r="G8" s="114" t="s">
        <v>138</v>
      </c>
      <c r="H8" s="115" t="s">
        <v>139</v>
      </c>
      <c r="I8" s="114" t="s">
        <v>138</v>
      </c>
      <c r="J8" s="115" t="s">
        <v>139</v>
      </c>
      <c r="K8" s="114" t="s">
        <v>138</v>
      </c>
      <c r="L8" s="115" t="s">
        <v>139</v>
      </c>
      <c r="M8" s="114" t="s">
        <v>138</v>
      </c>
      <c r="N8" s="115" t="s">
        <v>139</v>
      </c>
      <c r="O8" s="114" t="s">
        <v>138</v>
      </c>
      <c r="P8" s="115" t="s">
        <v>139</v>
      </c>
    </row>
    <row r="9" spans="1:16" x14ac:dyDescent="0.25">
      <c r="A9" s="41" t="s">
        <v>12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x14ac:dyDescent="0.25">
      <c r="A10" s="116">
        <v>1</v>
      </c>
      <c r="B10" s="29" t="s">
        <v>13</v>
      </c>
      <c r="C10" s="117">
        <v>429597</v>
      </c>
      <c r="D10" s="117">
        <v>1386194</v>
      </c>
      <c r="E10" s="117">
        <v>236231</v>
      </c>
      <c r="F10" s="117">
        <v>438318</v>
      </c>
      <c r="G10" s="117">
        <v>164132</v>
      </c>
      <c r="H10" s="117">
        <v>229486</v>
      </c>
      <c r="I10" s="117">
        <f>C10+E10+G10</f>
        <v>829960</v>
      </c>
      <c r="J10" s="117">
        <f>D10+F10+H10</f>
        <v>2053998</v>
      </c>
      <c r="K10" s="117">
        <v>2271</v>
      </c>
      <c r="L10" s="117">
        <v>13785</v>
      </c>
      <c r="M10" s="117">
        <v>6631</v>
      </c>
      <c r="N10" s="117">
        <v>138763</v>
      </c>
      <c r="O10" s="117">
        <f>I10+K10+M10</f>
        <v>838862</v>
      </c>
      <c r="P10" s="117">
        <f>J10+L10+N10</f>
        <v>2206546</v>
      </c>
    </row>
    <row r="11" spans="1:16" x14ac:dyDescent="0.25">
      <c r="A11" s="116">
        <v>2</v>
      </c>
      <c r="B11" s="29" t="s">
        <v>14</v>
      </c>
      <c r="C11" s="117">
        <v>10390</v>
      </c>
      <c r="D11" s="117">
        <v>85748</v>
      </c>
      <c r="E11" s="117">
        <v>70044</v>
      </c>
      <c r="F11" s="117">
        <v>176890</v>
      </c>
      <c r="G11" s="117">
        <v>34010</v>
      </c>
      <c r="H11" s="117">
        <v>41492</v>
      </c>
      <c r="I11" s="117">
        <f t="shared" ref="I11:J22" si="0">C11+E11+G11</f>
        <v>114444</v>
      </c>
      <c r="J11" s="117">
        <f t="shared" si="0"/>
        <v>304130</v>
      </c>
      <c r="K11" s="117">
        <v>14</v>
      </c>
      <c r="L11" s="117">
        <v>953</v>
      </c>
      <c r="M11" s="117">
        <v>5954</v>
      </c>
      <c r="N11" s="117">
        <v>28981</v>
      </c>
      <c r="O11" s="117">
        <f t="shared" ref="O11:P21" si="1">I11+K11+M11</f>
        <v>120412</v>
      </c>
      <c r="P11" s="117">
        <f t="shared" si="1"/>
        <v>334064</v>
      </c>
    </row>
    <row r="12" spans="1:16" x14ac:dyDescent="0.25">
      <c r="A12" s="116">
        <v>3</v>
      </c>
      <c r="B12" s="29" t="s">
        <v>15</v>
      </c>
      <c r="C12" s="117">
        <v>2770</v>
      </c>
      <c r="D12" s="117">
        <v>8575</v>
      </c>
      <c r="E12" s="117">
        <v>1701</v>
      </c>
      <c r="F12" s="117">
        <v>7056</v>
      </c>
      <c r="G12" s="117">
        <v>34</v>
      </c>
      <c r="H12" s="117">
        <v>63</v>
      </c>
      <c r="I12" s="117">
        <f t="shared" si="0"/>
        <v>4505</v>
      </c>
      <c r="J12" s="117">
        <f t="shared" si="0"/>
        <v>15694</v>
      </c>
      <c r="K12" s="117">
        <v>28</v>
      </c>
      <c r="L12" s="117">
        <v>243</v>
      </c>
      <c r="M12" s="117">
        <v>1302</v>
      </c>
      <c r="N12" s="117">
        <v>9925</v>
      </c>
      <c r="O12" s="117">
        <f t="shared" si="1"/>
        <v>5835</v>
      </c>
      <c r="P12" s="117">
        <f t="shared" si="1"/>
        <v>25862</v>
      </c>
    </row>
    <row r="13" spans="1:16" x14ac:dyDescent="0.25">
      <c r="A13" s="116">
        <v>4</v>
      </c>
      <c r="B13" s="29" t="s">
        <v>16</v>
      </c>
      <c r="C13" s="117">
        <v>83847</v>
      </c>
      <c r="D13" s="117">
        <v>278951</v>
      </c>
      <c r="E13" s="117">
        <v>6365</v>
      </c>
      <c r="F13" s="117">
        <v>25349</v>
      </c>
      <c r="G13" s="117">
        <v>7608</v>
      </c>
      <c r="H13" s="117">
        <v>11377</v>
      </c>
      <c r="I13" s="117">
        <f t="shared" si="0"/>
        <v>97820</v>
      </c>
      <c r="J13" s="117">
        <f t="shared" si="0"/>
        <v>315677</v>
      </c>
      <c r="K13" s="117">
        <v>133</v>
      </c>
      <c r="L13" s="117">
        <v>12902</v>
      </c>
      <c r="M13" s="117">
        <v>1384</v>
      </c>
      <c r="N13" s="117">
        <v>34768</v>
      </c>
      <c r="O13" s="117">
        <f t="shared" si="1"/>
        <v>99337</v>
      </c>
      <c r="P13" s="117">
        <f t="shared" si="1"/>
        <v>363347</v>
      </c>
    </row>
    <row r="14" spans="1:16" x14ac:dyDescent="0.25">
      <c r="A14" s="116">
        <v>5</v>
      </c>
      <c r="B14" s="29" t="s">
        <v>17</v>
      </c>
      <c r="C14" s="117">
        <v>84950</v>
      </c>
      <c r="D14" s="117">
        <v>223806</v>
      </c>
      <c r="E14" s="117">
        <v>6270</v>
      </c>
      <c r="F14" s="117">
        <v>14550</v>
      </c>
      <c r="G14" s="117">
        <v>2108</v>
      </c>
      <c r="H14" s="117">
        <v>5214</v>
      </c>
      <c r="I14" s="117">
        <f t="shared" si="0"/>
        <v>93328</v>
      </c>
      <c r="J14" s="117">
        <f t="shared" si="0"/>
        <v>243570</v>
      </c>
      <c r="K14" s="117">
        <v>95</v>
      </c>
      <c r="L14" s="117">
        <v>6950</v>
      </c>
      <c r="M14" s="117">
        <v>241</v>
      </c>
      <c r="N14" s="117">
        <v>8463</v>
      </c>
      <c r="O14" s="117">
        <f t="shared" si="1"/>
        <v>93664</v>
      </c>
      <c r="P14" s="117">
        <f t="shared" si="1"/>
        <v>258983</v>
      </c>
    </row>
    <row r="15" spans="1:16" x14ac:dyDescent="0.25">
      <c r="A15" s="116">
        <v>6</v>
      </c>
      <c r="B15" s="29" t="s">
        <v>18</v>
      </c>
      <c r="C15" s="117">
        <v>27386</v>
      </c>
      <c r="D15" s="117">
        <v>74097</v>
      </c>
      <c r="E15" s="117">
        <v>1177</v>
      </c>
      <c r="F15" s="117">
        <v>4034</v>
      </c>
      <c r="G15" s="117">
        <v>629</v>
      </c>
      <c r="H15" s="117">
        <v>776</v>
      </c>
      <c r="I15" s="117">
        <f t="shared" si="0"/>
        <v>29192</v>
      </c>
      <c r="J15" s="117">
        <f t="shared" si="0"/>
        <v>78907</v>
      </c>
      <c r="K15" s="117">
        <v>98</v>
      </c>
      <c r="L15" s="117">
        <v>1875</v>
      </c>
      <c r="M15" s="117">
        <v>166</v>
      </c>
      <c r="N15" s="117">
        <v>21687</v>
      </c>
      <c r="O15" s="117">
        <f t="shared" si="1"/>
        <v>29456</v>
      </c>
      <c r="P15" s="117">
        <f t="shared" si="1"/>
        <v>102469</v>
      </c>
    </row>
    <row r="16" spans="1:16" x14ac:dyDescent="0.25">
      <c r="A16" s="116">
        <v>7</v>
      </c>
      <c r="B16" s="29" t="s">
        <v>19</v>
      </c>
      <c r="C16" s="117">
        <v>7015</v>
      </c>
      <c r="D16" s="117">
        <v>18748</v>
      </c>
      <c r="E16" s="117">
        <v>3854</v>
      </c>
      <c r="F16" s="117">
        <v>12156</v>
      </c>
      <c r="G16" s="117">
        <v>679</v>
      </c>
      <c r="H16" s="117">
        <v>1063</v>
      </c>
      <c r="I16" s="117">
        <f t="shared" si="0"/>
        <v>11548</v>
      </c>
      <c r="J16" s="117">
        <f t="shared" si="0"/>
        <v>31967</v>
      </c>
      <c r="K16" s="117">
        <v>51</v>
      </c>
      <c r="L16" s="117">
        <v>237</v>
      </c>
      <c r="M16" s="117">
        <v>92</v>
      </c>
      <c r="N16" s="117">
        <v>53669</v>
      </c>
      <c r="O16" s="117">
        <f t="shared" si="1"/>
        <v>11691</v>
      </c>
      <c r="P16" s="117">
        <f t="shared" si="1"/>
        <v>85873</v>
      </c>
    </row>
    <row r="17" spans="1:16" x14ac:dyDescent="0.25">
      <c r="A17" s="116">
        <v>8</v>
      </c>
      <c r="B17" s="29" t="s">
        <v>20</v>
      </c>
      <c r="C17" s="117">
        <v>563958</v>
      </c>
      <c r="D17" s="117">
        <v>1589970</v>
      </c>
      <c r="E17" s="117">
        <v>68812</v>
      </c>
      <c r="F17" s="117">
        <v>116773</v>
      </c>
      <c r="G17" s="117">
        <v>4948</v>
      </c>
      <c r="H17" s="117">
        <v>6241</v>
      </c>
      <c r="I17" s="117">
        <f t="shared" si="0"/>
        <v>637718</v>
      </c>
      <c r="J17" s="117">
        <f t="shared" si="0"/>
        <v>1712984</v>
      </c>
      <c r="K17" s="117">
        <v>3030</v>
      </c>
      <c r="L17" s="117">
        <v>51955</v>
      </c>
      <c r="M17" s="117">
        <v>5089</v>
      </c>
      <c r="N17" s="117">
        <v>166510</v>
      </c>
      <c r="O17" s="117">
        <f t="shared" si="1"/>
        <v>645837</v>
      </c>
      <c r="P17" s="117">
        <f t="shared" si="1"/>
        <v>1931449</v>
      </c>
    </row>
    <row r="18" spans="1:16" x14ac:dyDescent="0.25">
      <c r="A18" s="116">
        <v>9</v>
      </c>
      <c r="B18" s="29" t="s">
        <v>21</v>
      </c>
      <c r="C18" s="117">
        <v>16365</v>
      </c>
      <c r="D18" s="117">
        <v>58795</v>
      </c>
      <c r="E18" s="117">
        <v>1932</v>
      </c>
      <c r="F18" s="117">
        <v>9291</v>
      </c>
      <c r="G18" s="117">
        <v>1490</v>
      </c>
      <c r="H18" s="117">
        <v>4169</v>
      </c>
      <c r="I18" s="117">
        <f t="shared" si="0"/>
        <v>19787</v>
      </c>
      <c r="J18" s="117">
        <f t="shared" si="0"/>
        <v>72255</v>
      </c>
      <c r="K18" s="117">
        <v>23</v>
      </c>
      <c r="L18" s="117">
        <v>839</v>
      </c>
      <c r="M18" s="117">
        <v>308</v>
      </c>
      <c r="N18" s="117">
        <v>8684</v>
      </c>
      <c r="O18" s="117">
        <f t="shared" si="1"/>
        <v>20118</v>
      </c>
      <c r="P18" s="117">
        <f t="shared" si="1"/>
        <v>81778</v>
      </c>
    </row>
    <row r="19" spans="1:16" x14ac:dyDescent="0.25">
      <c r="A19" s="116">
        <v>10</v>
      </c>
      <c r="B19" s="29" t="s">
        <v>22</v>
      </c>
      <c r="C19" s="117">
        <v>89019</v>
      </c>
      <c r="D19" s="117">
        <v>274207</v>
      </c>
      <c r="E19" s="117">
        <v>19465</v>
      </c>
      <c r="F19" s="117">
        <v>48019</v>
      </c>
      <c r="G19" s="117">
        <v>10485</v>
      </c>
      <c r="H19" s="117">
        <v>18598</v>
      </c>
      <c r="I19" s="117">
        <f t="shared" si="0"/>
        <v>118969</v>
      </c>
      <c r="J19" s="117">
        <f t="shared" si="0"/>
        <v>340824</v>
      </c>
      <c r="K19" s="117">
        <v>716</v>
      </c>
      <c r="L19" s="117">
        <v>5607</v>
      </c>
      <c r="M19" s="117">
        <v>2689</v>
      </c>
      <c r="N19" s="117">
        <v>67707</v>
      </c>
      <c r="O19" s="117">
        <f t="shared" si="1"/>
        <v>122374</v>
      </c>
      <c r="P19" s="117">
        <f t="shared" si="1"/>
        <v>414138</v>
      </c>
    </row>
    <row r="20" spans="1:16" x14ac:dyDescent="0.25">
      <c r="A20" s="116">
        <v>11</v>
      </c>
      <c r="B20" s="29" t="s">
        <v>23</v>
      </c>
      <c r="C20" s="117">
        <v>99621</v>
      </c>
      <c r="D20" s="117">
        <v>221204</v>
      </c>
      <c r="E20" s="117">
        <v>10161</v>
      </c>
      <c r="F20" s="117">
        <v>26762</v>
      </c>
      <c r="G20" s="117">
        <v>7202</v>
      </c>
      <c r="H20" s="117">
        <v>11110</v>
      </c>
      <c r="I20" s="117">
        <f t="shared" si="0"/>
        <v>116984</v>
      </c>
      <c r="J20" s="117">
        <f t="shared" si="0"/>
        <v>259076</v>
      </c>
      <c r="K20" s="117">
        <v>329</v>
      </c>
      <c r="L20" s="117">
        <v>9947</v>
      </c>
      <c r="M20" s="117">
        <v>421</v>
      </c>
      <c r="N20" s="117">
        <v>6983</v>
      </c>
      <c r="O20" s="117">
        <f t="shared" si="1"/>
        <v>117734</v>
      </c>
      <c r="P20" s="117">
        <f t="shared" si="1"/>
        <v>276006</v>
      </c>
    </row>
    <row r="21" spans="1:16" x14ac:dyDescent="0.25">
      <c r="A21" s="116">
        <v>12</v>
      </c>
      <c r="B21" s="29" t="s">
        <v>24</v>
      </c>
      <c r="C21" s="117">
        <v>708876</v>
      </c>
      <c r="D21" s="117">
        <v>1914362</v>
      </c>
      <c r="E21" s="117">
        <v>54270</v>
      </c>
      <c r="F21" s="117">
        <v>247690</v>
      </c>
      <c r="G21" s="117">
        <v>62405</v>
      </c>
      <c r="H21" s="117">
        <v>66773</v>
      </c>
      <c r="I21" s="117">
        <f t="shared" si="0"/>
        <v>825551</v>
      </c>
      <c r="J21" s="117">
        <f t="shared" si="0"/>
        <v>2228825</v>
      </c>
      <c r="K21" s="117">
        <v>86</v>
      </c>
      <c r="L21" s="117">
        <v>25724</v>
      </c>
      <c r="M21" s="117">
        <v>13018</v>
      </c>
      <c r="N21" s="117">
        <v>232171</v>
      </c>
      <c r="O21" s="117">
        <f t="shared" si="1"/>
        <v>838655</v>
      </c>
      <c r="P21" s="117">
        <f t="shared" si="1"/>
        <v>2486720</v>
      </c>
    </row>
    <row r="22" spans="1:16" x14ac:dyDescent="0.25">
      <c r="A22" s="118" t="s">
        <v>25</v>
      </c>
      <c r="B22" s="119" t="s">
        <v>26</v>
      </c>
      <c r="C22" s="118">
        <f t="shared" ref="C22:H22" si="2">SUM(C10:C21)</f>
        <v>2123794</v>
      </c>
      <c r="D22" s="120">
        <f t="shared" si="2"/>
        <v>6134657</v>
      </c>
      <c r="E22" s="118">
        <f t="shared" si="2"/>
        <v>480282</v>
      </c>
      <c r="F22" s="120">
        <f t="shared" si="2"/>
        <v>1126888</v>
      </c>
      <c r="G22" s="118">
        <f t="shared" si="2"/>
        <v>295730</v>
      </c>
      <c r="H22" s="120">
        <f t="shared" si="2"/>
        <v>396362</v>
      </c>
      <c r="I22" s="120">
        <f t="shared" si="0"/>
        <v>2899806</v>
      </c>
      <c r="J22" s="120">
        <f t="shared" si="0"/>
        <v>7657907</v>
      </c>
      <c r="K22" s="118">
        <f t="shared" ref="K22:P22" si="3">SUM(K10:K21)</f>
        <v>6874</v>
      </c>
      <c r="L22" s="120">
        <f t="shared" si="3"/>
        <v>131017</v>
      </c>
      <c r="M22" s="118">
        <f t="shared" si="3"/>
        <v>37295</v>
      </c>
      <c r="N22" s="120">
        <f t="shared" si="3"/>
        <v>778311</v>
      </c>
      <c r="O22" s="120">
        <f t="shared" si="3"/>
        <v>2943975</v>
      </c>
      <c r="P22" s="120">
        <f t="shared" si="3"/>
        <v>8567235</v>
      </c>
    </row>
    <row r="23" spans="1:16" x14ac:dyDescent="0.25">
      <c r="A23" s="48" t="s">
        <v>149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49"/>
    </row>
    <row r="24" spans="1:16" x14ac:dyDescent="0.25">
      <c r="A24" s="116">
        <v>13</v>
      </c>
      <c r="B24" s="29" t="s">
        <v>28</v>
      </c>
      <c r="C24" s="117">
        <v>32442</v>
      </c>
      <c r="D24" s="117">
        <v>157340</v>
      </c>
      <c r="E24" s="117">
        <v>120621</v>
      </c>
      <c r="F24" s="117">
        <v>84307</v>
      </c>
      <c r="G24" s="117">
        <v>198</v>
      </c>
      <c r="H24" s="117">
        <v>707</v>
      </c>
      <c r="I24" s="117">
        <f t="shared" ref="I24:J39" si="4">C24+E24+G24</f>
        <v>153261</v>
      </c>
      <c r="J24" s="117">
        <f t="shared" si="4"/>
        <v>242354</v>
      </c>
      <c r="K24" s="117">
        <v>41</v>
      </c>
      <c r="L24" s="117">
        <v>2695</v>
      </c>
      <c r="M24" s="117">
        <v>2458</v>
      </c>
      <c r="N24" s="117">
        <v>294933</v>
      </c>
      <c r="O24" s="117">
        <f t="shared" ref="O24:P39" si="5">I24+K24+M24</f>
        <v>155760</v>
      </c>
      <c r="P24" s="117">
        <f t="shared" si="5"/>
        <v>539982</v>
      </c>
    </row>
    <row r="25" spans="1:16" x14ac:dyDescent="0.25">
      <c r="A25" s="116">
        <v>14</v>
      </c>
      <c r="B25" s="29" t="s">
        <v>29</v>
      </c>
      <c r="C25" s="117">
        <v>183</v>
      </c>
      <c r="D25" s="117">
        <v>4339</v>
      </c>
      <c r="E25" s="117">
        <v>27983</v>
      </c>
      <c r="F25" s="117">
        <v>18690</v>
      </c>
      <c r="G25" s="117">
        <v>0</v>
      </c>
      <c r="H25" s="117">
        <v>0</v>
      </c>
      <c r="I25" s="117">
        <f t="shared" si="4"/>
        <v>28166</v>
      </c>
      <c r="J25" s="117">
        <f t="shared" si="4"/>
        <v>23029</v>
      </c>
      <c r="K25" s="117">
        <v>0</v>
      </c>
      <c r="L25" s="117">
        <v>0</v>
      </c>
      <c r="M25" s="117">
        <v>6070</v>
      </c>
      <c r="N25" s="117">
        <v>22295</v>
      </c>
      <c r="O25" s="117">
        <f t="shared" si="5"/>
        <v>34236</v>
      </c>
      <c r="P25" s="117">
        <f t="shared" si="5"/>
        <v>45324</v>
      </c>
    </row>
    <row r="26" spans="1:16" x14ac:dyDescent="0.25">
      <c r="A26" s="116">
        <v>15</v>
      </c>
      <c r="B26" s="29" t="s">
        <v>30</v>
      </c>
      <c r="C26" s="117">
        <v>0</v>
      </c>
      <c r="D26" s="117">
        <v>0</v>
      </c>
      <c r="E26" s="117">
        <v>12384</v>
      </c>
      <c r="F26" s="117">
        <v>7855</v>
      </c>
      <c r="G26" s="117">
        <v>0</v>
      </c>
      <c r="H26" s="117">
        <v>0</v>
      </c>
      <c r="I26" s="117">
        <f t="shared" si="4"/>
        <v>12384</v>
      </c>
      <c r="J26" s="117">
        <f t="shared" si="4"/>
        <v>7855</v>
      </c>
      <c r="K26" s="117">
        <v>0</v>
      </c>
      <c r="L26" s="117">
        <v>0</v>
      </c>
      <c r="M26" s="117">
        <v>0</v>
      </c>
      <c r="N26" s="117">
        <v>0</v>
      </c>
      <c r="O26" s="117">
        <f t="shared" si="5"/>
        <v>12384</v>
      </c>
      <c r="P26" s="117">
        <f t="shared" si="5"/>
        <v>7855</v>
      </c>
    </row>
    <row r="27" spans="1:16" x14ac:dyDescent="0.25">
      <c r="A27" s="116">
        <v>16</v>
      </c>
      <c r="B27" s="29" t="s">
        <v>31</v>
      </c>
      <c r="C27" s="117">
        <v>0</v>
      </c>
      <c r="D27" s="117">
        <v>0</v>
      </c>
      <c r="E27" s="117">
        <v>3</v>
      </c>
      <c r="F27" s="117">
        <v>153</v>
      </c>
      <c r="G27" s="117">
        <v>0</v>
      </c>
      <c r="H27" s="117">
        <v>0</v>
      </c>
      <c r="I27" s="117">
        <f t="shared" si="4"/>
        <v>3</v>
      </c>
      <c r="J27" s="117">
        <f t="shared" si="4"/>
        <v>153</v>
      </c>
      <c r="K27" s="117">
        <v>2</v>
      </c>
      <c r="L27" s="117">
        <v>356</v>
      </c>
      <c r="M27" s="117">
        <v>21</v>
      </c>
      <c r="N27" s="117">
        <v>1132</v>
      </c>
      <c r="O27" s="117">
        <f t="shared" si="5"/>
        <v>26</v>
      </c>
      <c r="P27" s="117">
        <f t="shared" si="5"/>
        <v>1641</v>
      </c>
    </row>
    <row r="28" spans="1:16" x14ac:dyDescent="0.25">
      <c r="A28" s="116">
        <v>17</v>
      </c>
      <c r="B28" s="29" t="s">
        <v>32</v>
      </c>
      <c r="C28" s="117">
        <v>30718</v>
      </c>
      <c r="D28" s="117">
        <v>52746</v>
      </c>
      <c r="E28" s="117">
        <v>10735</v>
      </c>
      <c r="F28" s="117">
        <v>26565</v>
      </c>
      <c r="G28" s="117">
        <v>0</v>
      </c>
      <c r="H28" s="117">
        <v>0</v>
      </c>
      <c r="I28" s="117">
        <f t="shared" si="4"/>
        <v>41453</v>
      </c>
      <c r="J28" s="117">
        <f t="shared" si="4"/>
        <v>79311</v>
      </c>
      <c r="K28" s="117">
        <v>0</v>
      </c>
      <c r="L28" s="117">
        <v>0</v>
      </c>
      <c r="M28" s="117">
        <v>29</v>
      </c>
      <c r="N28" s="117">
        <v>364</v>
      </c>
      <c r="O28" s="117">
        <f t="shared" si="5"/>
        <v>41482</v>
      </c>
      <c r="P28" s="117">
        <f t="shared" si="5"/>
        <v>79675</v>
      </c>
    </row>
    <row r="29" spans="1:16" x14ac:dyDescent="0.25">
      <c r="A29" s="116">
        <v>18</v>
      </c>
      <c r="B29" s="29" t="s">
        <v>33</v>
      </c>
      <c r="C29" s="117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f t="shared" si="4"/>
        <v>0</v>
      </c>
      <c r="J29" s="117">
        <f t="shared" si="4"/>
        <v>0</v>
      </c>
      <c r="K29" s="117">
        <v>0</v>
      </c>
      <c r="L29" s="117">
        <v>0</v>
      </c>
      <c r="M29" s="117">
        <v>2</v>
      </c>
      <c r="N29" s="117">
        <v>918</v>
      </c>
      <c r="O29" s="117">
        <f t="shared" si="5"/>
        <v>2</v>
      </c>
      <c r="P29" s="117">
        <f t="shared" si="5"/>
        <v>918</v>
      </c>
    </row>
    <row r="30" spans="1:16" x14ac:dyDescent="0.25">
      <c r="A30" s="116">
        <v>19</v>
      </c>
      <c r="B30" s="29" t="s">
        <v>34</v>
      </c>
      <c r="C30" s="117">
        <v>936</v>
      </c>
      <c r="D30" s="117">
        <v>5299</v>
      </c>
      <c r="E30" s="117">
        <v>200</v>
      </c>
      <c r="F30" s="117">
        <v>859</v>
      </c>
      <c r="G30" s="117">
        <v>0</v>
      </c>
      <c r="H30" s="117">
        <v>0</v>
      </c>
      <c r="I30" s="117">
        <f t="shared" si="4"/>
        <v>1136</v>
      </c>
      <c r="J30" s="117">
        <f t="shared" si="4"/>
        <v>6158</v>
      </c>
      <c r="K30" s="117">
        <v>1</v>
      </c>
      <c r="L30" s="117">
        <v>83</v>
      </c>
      <c r="M30" s="117">
        <v>3</v>
      </c>
      <c r="N30" s="117">
        <v>14</v>
      </c>
      <c r="O30" s="117">
        <f t="shared" si="5"/>
        <v>1140</v>
      </c>
      <c r="P30" s="117">
        <f t="shared" si="5"/>
        <v>6255</v>
      </c>
    </row>
    <row r="31" spans="1:16" x14ac:dyDescent="0.25">
      <c r="A31" s="116">
        <v>20</v>
      </c>
      <c r="B31" s="29" t="s">
        <v>35</v>
      </c>
      <c r="C31" s="117">
        <v>119331</v>
      </c>
      <c r="D31" s="117">
        <v>731740</v>
      </c>
      <c r="E31" s="117">
        <v>368180</v>
      </c>
      <c r="F31" s="117">
        <v>806236</v>
      </c>
      <c r="G31" s="117">
        <v>2536</v>
      </c>
      <c r="H31" s="117">
        <v>8474</v>
      </c>
      <c r="I31" s="117">
        <f t="shared" si="4"/>
        <v>490047</v>
      </c>
      <c r="J31" s="117">
        <f t="shared" si="4"/>
        <v>1546450</v>
      </c>
      <c r="K31" s="117">
        <v>97</v>
      </c>
      <c r="L31" s="117">
        <v>5432</v>
      </c>
      <c r="M31" s="117">
        <v>4434</v>
      </c>
      <c r="N31" s="117">
        <v>275195</v>
      </c>
      <c r="O31" s="117">
        <f t="shared" si="5"/>
        <v>494578</v>
      </c>
      <c r="P31" s="117">
        <f t="shared" si="5"/>
        <v>1827077</v>
      </c>
    </row>
    <row r="32" spans="1:16" x14ac:dyDescent="0.25">
      <c r="A32" s="116">
        <v>21</v>
      </c>
      <c r="B32" s="29" t="s">
        <v>36</v>
      </c>
      <c r="C32" s="117">
        <v>118523</v>
      </c>
      <c r="D32" s="117">
        <v>655561</v>
      </c>
      <c r="E32" s="117">
        <v>106467</v>
      </c>
      <c r="F32" s="117">
        <v>351441</v>
      </c>
      <c r="G32" s="117">
        <v>1</v>
      </c>
      <c r="H32" s="117">
        <v>8</v>
      </c>
      <c r="I32" s="117">
        <f t="shared" si="4"/>
        <v>224991</v>
      </c>
      <c r="J32" s="117">
        <f t="shared" si="4"/>
        <v>1007010</v>
      </c>
      <c r="K32" s="117">
        <v>5</v>
      </c>
      <c r="L32" s="117">
        <v>185</v>
      </c>
      <c r="M32" s="117">
        <v>2814</v>
      </c>
      <c r="N32" s="117">
        <v>224695</v>
      </c>
      <c r="O32" s="117">
        <f t="shared" si="5"/>
        <v>227810</v>
      </c>
      <c r="P32" s="117">
        <f t="shared" si="5"/>
        <v>1231890</v>
      </c>
    </row>
    <row r="33" spans="1:16" x14ac:dyDescent="0.25">
      <c r="A33" s="116">
        <v>22</v>
      </c>
      <c r="B33" s="29" t="s">
        <v>37</v>
      </c>
      <c r="C33" s="117">
        <v>31800</v>
      </c>
      <c r="D33" s="117">
        <v>97163</v>
      </c>
      <c r="E33" s="117">
        <v>1396</v>
      </c>
      <c r="F33" s="117">
        <v>5899</v>
      </c>
      <c r="G33" s="117">
        <v>109</v>
      </c>
      <c r="H33" s="117">
        <v>157</v>
      </c>
      <c r="I33" s="117">
        <f t="shared" si="4"/>
        <v>33305</v>
      </c>
      <c r="J33" s="117">
        <f t="shared" si="4"/>
        <v>103219</v>
      </c>
      <c r="K33" s="117">
        <v>25</v>
      </c>
      <c r="L33" s="117">
        <v>1085</v>
      </c>
      <c r="M33" s="117">
        <v>487</v>
      </c>
      <c r="N33" s="117">
        <v>16996</v>
      </c>
      <c r="O33" s="117">
        <f t="shared" si="5"/>
        <v>33817</v>
      </c>
      <c r="P33" s="117">
        <f t="shared" si="5"/>
        <v>121300</v>
      </c>
    </row>
    <row r="34" spans="1:16" x14ac:dyDescent="0.25">
      <c r="A34" s="116">
        <v>23</v>
      </c>
      <c r="B34" s="29" t="s">
        <v>38</v>
      </c>
      <c r="C34" s="117">
        <v>4763</v>
      </c>
      <c r="D34" s="117">
        <v>63630</v>
      </c>
      <c r="E34" s="117">
        <v>108491</v>
      </c>
      <c r="F34" s="117">
        <v>94998</v>
      </c>
      <c r="G34" s="117">
        <v>0</v>
      </c>
      <c r="H34" s="117">
        <v>0</v>
      </c>
      <c r="I34" s="117">
        <f t="shared" si="4"/>
        <v>113254</v>
      </c>
      <c r="J34" s="117">
        <f t="shared" si="4"/>
        <v>158628</v>
      </c>
      <c r="K34" s="117">
        <v>0</v>
      </c>
      <c r="L34" s="117">
        <v>0</v>
      </c>
      <c r="M34" s="117">
        <v>7</v>
      </c>
      <c r="N34" s="117">
        <v>749</v>
      </c>
      <c r="O34" s="117">
        <f t="shared" si="5"/>
        <v>113261</v>
      </c>
      <c r="P34" s="117">
        <f t="shared" si="5"/>
        <v>159377</v>
      </c>
    </row>
    <row r="35" spans="1:16" x14ac:dyDescent="0.25">
      <c r="A35" s="116">
        <v>24</v>
      </c>
      <c r="B35" s="29" t="s">
        <v>39</v>
      </c>
      <c r="C35" s="117">
        <v>3975</v>
      </c>
      <c r="D35" s="117">
        <v>23680</v>
      </c>
      <c r="E35" s="117">
        <v>384396</v>
      </c>
      <c r="F35" s="117">
        <v>193114</v>
      </c>
      <c r="G35" s="117">
        <v>0</v>
      </c>
      <c r="H35" s="117">
        <v>0</v>
      </c>
      <c r="I35" s="117">
        <f t="shared" si="4"/>
        <v>388371</v>
      </c>
      <c r="J35" s="117">
        <f t="shared" si="4"/>
        <v>216794</v>
      </c>
      <c r="K35" s="117">
        <v>5</v>
      </c>
      <c r="L35" s="117">
        <v>168</v>
      </c>
      <c r="M35" s="117">
        <v>39</v>
      </c>
      <c r="N35" s="117">
        <v>18607</v>
      </c>
      <c r="O35" s="117">
        <f t="shared" si="5"/>
        <v>388415</v>
      </c>
      <c r="P35" s="117">
        <f t="shared" si="5"/>
        <v>235569</v>
      </c>
    </row>
    <row r="36" spans="1:16" x14ac:dyDescent="0.25">
      <c r="A36" s="116">
        <v>25</v>
      </c>
      <c r="B36" s="122" t="s">
        <v>40</v>
      </c>
      <c r="C36" s="117">
        <v>0</v>
      </c>
      <c r="D36" s="117">
        <v>0</v>
      </c>
      <c r="E36" s="117">
        <v>6</v>
      </c>
      <c r="F36" s="117">
        <v>1903</v>
      </c>
      <c r="G36" s="117">
        <v>0</v>
      </c>
      <c r="H36" s="117">
        <v>0</v>
      </c>
      <c r="I36" s="117">
        <f t="shared" si="4"/>
        <v>6</v>
      </c>
      <c r="J36" s="117">
        <f t="shared" si="4"/>
        <v>1903</v>
      </c>
      <c r="K36" s="117">
        <v>0</v>
      </c>
      <c r="L36" s="117">
        <v>0</v>
      </c>
      <c r="M36" s="117">
        <v>2</v>
      </c>
      <c r="N36" s="117">
        <v>11</v>
      </c>
      <c r="O36" s="117">
        <f t="shared" si="5"/>
        <v>8</v>
      </c>
      <c r="P36" s="117">
        <f t="shared" si="5"/>
        <v>1914</v>
      </c>
    </row>
    <row r="37" spans="1:16" x14ac:dyDescent="0.25">
      <c r="A37" s="116">
        <v>26</v>
      </c>
      <c r="B37" s="122" t="s">
        <v>41</v>
      </c>
      <c r="C37" s="117">
        <v>12</v>
      </c>
      <c r="D37" s="117">
        <v>17</v>
      </c>
      <c r="E37" s="117">
        <v>1</v>
      </c>
      <c r="F37" s="117">
        <v>61</v>
      </c>
      <c r="G37" s="117">
        <v>0</v>
      </c>
      <c r="H37" s="117">
        <v>0</v>
      </c>
      <c r="I37" s="117">
        <f t="shared" si="4"/>
        <v>13</v>
      </c>
      <c r="J37" s="117">
        <f t="shared" si="4"/>
        <v>78</v>
      </c>
      <c r="K37" s="117">
        <v>21</v>
      </c>
      <c r="L37" s="117">
        <v>358</v>
      </c>
      <c r="M37" s="117">
        <v>18</v>
      </c>
      <c r="N37" s="117">
        <v>4127</v>
      </c>
      <c r="O37" s="117">
        <f t="shared" si="5"/>
        <v>52</v>
      </c>
      <c r="P37" s="117">
        <f t="shared" si="5"/>
        <v>4563</v>
      </c>
    </row>
    <row r="38" spans="1:16" x14ac:dyDescent="0.25">
      <c r="A38" s="116">
        <v>27</v>
      </c>
      <c r="B38" s="122" t="s">
        <v>42</v>
      </c>
      <c r="C38" s="117">
        <v>0</v>
      </c>
      <c r="D38" s="117">
        <v>0</v>
      </c>
      <c r="E38" s="117">
        <v>6</v>
      </c>
      <c r="F38" s="117">
        <v>3</v>
      </c>
      <c r="G38" s="117">
        <v>0</v>
      </c>
      <c r="H38" s="117">
        <v>0</v>
      </c>
      <c r="I38" s="117">
        <f t="shared" si="4"/>
        <v>6</v>
      </c>
      <c r="J38" s="117">
        <f t="shared" si="4"/>
        <v>3</v>
      </c>
      <c r="K38" s="117">
        <v>0</v>
      </c>
      <c r="L38" s="117">
        <v>0</v>
      </c>
      <c r="M38" s="117">
        <v>0</v>
      </c>
      <c r="N38" s="117">
        <v>0</v>
      </c>
      <c r="O38" s="117">
        <f t="shared" si="5"/>
        <v>6</v>
      </c>
      <c r="P38" s="117">
        <f t="shared" si="5"/>
        <v>3</v>
      </c>
    </row>
    <row r="39" spans="1:16" x14ac:dyDescent="0.25">
      <c r="A39" s="116">
        <v>28</v>
      </c>
      <c r="B39" s="122" t="s">
        <v>43</v>
      </c>
      <c r="C39" s="117">
        <v>671</v>
      </c>
      <c r="D39" s="117">
        <v>1569</v>
      </c>
      <c r="E39" s="117">
        <v>102420</v>
      </c>
      <c r="F39" s="117">
        <v>221489</v>
      </c>
      <c r="G39" s="117">
        <v>0</v>
      </c>
      <c r="H39" s="117">
        <v>0</v>
      </c>
      <c r="I39" s="117">
        <f t="shared" si="4"/>
        <v>103091</v>
      </c>
      <c r="J39" s="117">
        <f t="shared" si="4"/>
        <v>223058</v>
      </c>
      <c r="K39" s="117">
        <v>119</v>
      </c>
      <c r="L39" s="117">
        <v>4355</v>
      </c>
      <c r="M39" s="117">
        <v>2417</v>
      </c>
      <c r="N39" s="117">
        <v>260808</v>
      </c>
      <c r="O39" s="117">
        <f t="shared" si="5"/>
        <v>105627</v>
      </c>
      <c r="P39" s="117">
        <f t="shared" si="5"/>
        <v>488221</v>
      </c>
    </row>
    <row r="40" spans="1:16" x14ac:dyDescent="0.25">
      <c r="A40" s="116">
        <v>29</v>
      </c>
      <c r="B40" s="122" t="s">
        <v>44</v>
      </c>
      <c r="C40" s="117">
        <v>22346</v>
      </c>
      <c r="D40" s="117">
        <v>8598</v>
      </c>
      <c r="E40" s="117">
        <v>0</v>
      </c>
      <c r="F40" s="117">
        <v>0</v>
      </c>
      <c r="G40" s="117">
        <v>0</v>
      </c>
      <c r="H40" s="117">
        <v>0</v>
      </c>
      <c r="I40" s="117">
        <f t="shared" ref="I40:J60" si="6">C40+E40+G40</f>
        <v>22346</v>
      </c>
      <c r="J40" s="117">
        <f t="shared" si="6"/>
        <v>8598</v>
      </c>
      <c r="K40" s="117">
        <v>0</v>
      </c>
      <c r="L40" s="117">
        <v>0</v>
      </c>
      <c r="M40" s="117">
        <v>13</v>
      </c>
      <c r="N40" s="117">
        <v>3791</v>
      </c>
      <c r="O40" s="117">
        <f t="shared" ref="O40:P60" si="7">I40+K40+M40</f>
        <v>22359</v>
      </c>
      <c r="P40" s="117">
        <f t="shared" si="7"/>
        <v>12389</v>
      </c>
    </row>
    <row r="41" spans="1:16" x14ac:dyDescent="0.25">
      <c r="A41" s="116">
        <v>30</v>
      </c>
      <c r="B41" s="122" t="s">
        <v>45</v>
      </c>
      <c r="C41" s="117">
        <v>1811</v>
      </c>
      <c r="D41" s="117">
        <v>9266</v>
      </c>
      <c r="E41" s="117">
        <v>277946</v>
      </c>
      <c r="F41" s="117">
        <v>124950</v>
      </c>
      <c r="G41" s="117">
        <v>426</v>
      </c>
      <c r="H41" s="117">
        <v>121</v>
      </c>
      <c r="I41" s="117">
        <f t="shared" si="6"/>
        <v>280183</v>
      </c>
      <c r="J41" s="117">
        <f t="shared" si="6"/>
        <v>134337</v>
      </c>
      <c r="K41" s="117">
        <v>0</v>
      </c>
      <c r="L41" s="117">
        <v>0</v>
      </c>
      <c r="M41" s="117">
        <v>36</v>
      </c>
      <c r="N41" s="117">
        <v>121</v>
      </c>
      <c r="O41" s="117">
        <f t="shared" si="7"/>
        <v>280219</v>
      </c>
      <c r="P41" s="117">
        <f t="shared" si="7"/>
        <v>134458</v>
      </c>
    </row>
    <row r="42" spans="1:16" x14ac:dyDescent="0.25">
      <c r="A42" s="116">
        <v>31</v>
      </c>
      <c r="B42" s="122" t="s">
        <v>46</v>
      </c>
      <c r="C42" s="117">
        <v>225</v>
      </c>
      <c r="D42" s="117">
        <v>761</v>
      </c>
      <c r="E42" s="117">
        <v>1</v>
      </c>
      <c r="F42" s="117">
        <v>1</v>
      </c>
      <c r="G42" s="117">
        <v>0</v>
      </c>
      <c r="H42" s="117">
        <v>0</v>
      </c>
      <c r="I42" s="117">
        <f t="shared" si="6"/>
        <v>226</v>
      </c>
      <c r="J42" s="117">
        <f t="shared" si="6"/>
        <v>762</v>
      </c>
      <c r="K42" s="117">
        <v>0</v>
      </c>
      <c r="L42" s="117">
        <v>0</v>
      </c>
      <c r="M42" s="117">
        <v>0</v>
      </c>
      <c r="N42" s="117">
        <v>0</v>
      </c>
      <c r="O42" s="117">
        <f t="shared" si="7"/>
        <v>226</v>
      </c>
      <c r="P42" s="117">
        <f t="shared" si="7"/>
        <v>762</v>
      </c>
    </row>
    <row r="43" spans="1:16" x14ac:dyDescent="0.25">
      <c r="A43" s="116">
        <v>32</v>
      </c>
      <c r="B43" s="122" t="s">
        <v>47</v>
      </c>
      <c r="C43" s="117">
        <v>0</v>
      </c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f t="shared" si="6"/>
        <v>0</v>
      </c>
      <c r="J43" s="117">
        <f t="shared" si="6"/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f t="shared" si="7"/>
        <v>0</v>
      </c>
      <c r="P43" s="117">
        <f t="shared" si="7"/>
        <v>0</v>
      </c>
    </row>
    <row r="44" spans="1:16" x14ac:dyDescent="0.25">
      <c r="A44" s="116">
        <v>33</v>
      </c>
      <c r="B44" s="122" t="s">
        <v>48</v>
      </c>
      <c r="C44" s="117">
        <v>11240</v>
      </c>
      <c r="D44" s="117">
        <v>67923</v>
      </c>
      <c r="E44" s="117">
        <v>80520</v>
      </c>
      <c r="F44" s="117">
        <v>54579</v>
      </c>
      <c r="G44" s="117">
        <v>0</v>
      </c>
      <c r="H44" s="117">
        <v>0</v>
      </c>
      <c r="I44" s="117">
        <f t="shared" si="6"/>
        <v>91760</v>
      </c>
      <c r="J44" s="117">
        <f t="shared" si="6"/>
        <v>122502</v>
      </c>
      <c r="K44" s="117">
        <v>24</v>
      </c>
      <c r="L44" s="117">
        <v>601</v>
      </c>
      <c r="M44" s="117">
        <v>381</v>
      </c>
      <c r="N44" s="117">
        <v>112115</v>
      </c>
      <c r="O44" s="117">
        <f t="shared" si="7"/>
        <v>92165</v>
      </c>
      <c r="P44" s="117">
        <f t="shared" si="7"/>
        <v>235218</v>
      </c>
    </row>
    <row r="45" spans="1:16" x14ac:dyDescent="0.25">
      <c r="A45" s="116">
        <v>34</v>
      </c>
      <c r="B45" s="122" t="s">
        <v>49</v>
      </c>
      <c r="C45" s="117">
        <v>57</v>
      </c>
      <c r="D45" s="117">
        <v>80</v>
      </c>
      <c r="E45" s="117">
        <v>13</v>
      </c>
      <c r="F45" s="117">
        <v>18</v>
      </c>
      <c r="G45" s="117">
        <v>0</v>
      </c>
      <c r="H45" s="117">
        <v>0</v>
      </c>
      <c r="I45" s="117">
        <f t="shared" si="6"/>
        <v>70</v>
      </c>
      <c r="J45" s="117">
        <f t="shared" si="6"/>
        <v>98</v>
      </c>
      <c r="K45" s="117">
        <v>0</v>
      </c>
      <c r="L45" s="117">
        <v>0</v>
      </c>
      <c r="M45" s="117">
        <v>0</v>
      </c>
      <c r="N45" s="117">
        <v>0</v>
      </c>
      <c r="O45" s="117">
        <f t="shared" si="7"/>
        <v>70</v>
      </c>
      <c r="P45" s="117">
        <f t="shared" si="7"/>
        <v>98</v>
      </c>
    </row>
    <row r="46" spans="1:16" x14ac:dyDescent="0.25">
      <c r="A46" s="118" t="s">
        <v>50</v>
      </c>
      <c r="B46" s="119" t="s">
        <v>26</v>
      </c>
      <c r="C46" s="118">
        <f>SUM(C24:C45)</f>
        <v>379033</v>
      </c>
      <c r="D46" s="118">
        <f t="shared" ref="D46:N46" si="8">SUM(D24:D45)</f>
        <v>1879712</v>
      </c>
      <c r="E46" s="118">
        <f t="shared" si="8"/>
        <v>1601769</v>
      </c>
      <c r="F46" s="118">
        <f t="shared" si="8"/>
        <v>1993121</v>
      </c>
      <c r="G46" s="118">
        <f t="shared" si="8"/>
        <v>3270</v>
      </c>
      <c r="H46" s="118">
        <f t="shared" si="8"/>
        <v>9467</v>
      </c>
      <c r="I46" s="118">
        <f t="shared" si="8"/>
        <v>1984072</v>
      </c>
      <c r="J46" s="118">
        <f t="shared" si="8"/>
        <v>3882300</v>
      </c>
      <c r="K46" s="118">
        <f t="shared" si="8"/>
        <v>340</v>
      </c>
      <c r="L46" s="118">
        <f t="shared" si="8"/>
        <v>15318</v>
      </c>
      <c r="M46" s="118">
        <f t="shared" si="8"/>
        <v>19231</v>
      </c>
      <c r="N46" s="118">
        <f t="shared" si="8"/>
        <v>1236871</v>
      </c>
      <c r="O46" s="120">
        <f>SUM(O24:O45)</f>
        <v>2003643</v>
      </c>
      <c r="P46" s="118">
        <f>SUM(P24:P45)</f>
        <v>5134489</v>
      </c>
    </row>
    <row r="47" spans="1:16" x14ac:dyDescent="0.25">
      <c r="A47" s="118" t="s">
        <v>51</v>
      </c>
      <c r="B47" s="119" t="s">
        <v>81</v>
      </c>
      <c r="C47" s="118">
        <f t="shared" ref="C47:P47" si="9">+C46+C22</f>
        <v>2502827</v>
      </c>
      <c r="D47" s="118">
        <f t="shared" si="9"/>
        <v>8014369</v>
      </c>
      <c r="E47" s="118">
        <f t="shared" si="9"/>
        <v>2082051</v>
      </c>
      <c r="F47" s="118">
        <f t="shared" si="9"/>
        <v>3120009</v>
      </c>
      <c r="G47" s="118">
        <f t="shared" si="9"/>
        <v>299000</v>
      </c>
      <c r="H47" s="118">
        <f t="shared" si="9"/>
        <v>405829</v>
      </c>
      <c r="I47" s="118">
        <f t="shared" si="9"/>
        <v>4883878</v>
      </c>
      <c r="J47" s="118">
        <f t="shared" si="9"/>
        <v>11540207</v>
      </c>
      <c r="K47" s="118">
        <f t="shared" si="9"/>
        <v>7214</v>
      </c>
      <c r="L47" s="118">
        <f t="shared" si="9"/>
        <v>146335</v>
      </c>
      <c r="M47" s="118">
        <f t="shared" si="9"/>
        <v>56526</v>
      </c>
      <c r="N47" s="118">
        <f t="shared" si="9"/>
        <v>2015182</v>
      </c>
      <c r="O47" s="118">
        <f t="shared" si="9"/>
        <v>4947618</v>
      </c>
      <c r="P47" s="118">
        <f t="shared" si="9"/>
        <v>13701724</v>
      </c>
    </row>
    <row r="48" spans="1:16" x14ac:dyDescent="0.25">
      <c r="A48" s="48" t="s">
        <v>53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49"/>
    </row>
    <row r="49" spans="1:16" x14ac:dyDescent="0.25">
      <c r="A49" s="116">
        <v>35</v>
      </c>
      <c r="B49" s="29" t="s">
        <v>54</v>
      </c>
      <c r="C49" s="117">
        <v>851283</v>
      </c>
      <c r="D49" s="117">
        <v>2338372</v>
      </c>
      <c r="E49" s="123">
        <v>149015</v>
      </c>
      <c r="F49" s="123">
        <v>271126.90999999997</v>
      </c>
      <c r="G49" s="117">
        <v>283356</v>
      </c>
      <c r="H49" s="117">
        <v>382017</v>
      </c>
      <c r="I49" s="117">
        <f t="shared" ref="I49:J49" si="10">C49+E49+G49</f>
        <v>1283654</v>
      </c>
      <c r="J49" s="117">
        <f t="shared" si="10"/>
        <v>2991515.91</v>
      </c>
      <c r="K49" s="117">
        <v>3486</v>
      </c>
      <c r="L49" s="117">
        <v>8474</v>
      </c>
      <c r="M49" s="117">
        <v>207</v>
      </c>
      <c r="N49" s="117">
        <v>6906</v>
      </c>
      <c r="O49" s="117">
        <f t="shared" ref="O49:P49" si="11">I49+K49+M49</f>
        <v>1287347</v>
      </c>
      <c r="P49" s="117">
        <f t="shared" si="11"/>
        <v>3006895.91</v>
      </c>
    </row>
    <row r="50" spans="1:16" x14ac:dyDescent="0.25">
      <c r="A50" s="118" t="s">
        <v>55</v>
      </c>
      <c r="B50" s="119" t="s">
        <v>26</v>
      </c>
      <c r="C50" s="118">
        <f t="shared" ref="C50:P50" si="12">SUM(C49:C49)</f>
        <v>851283</v>
      </c>
      <c r="D50" s="120">
        <f t="shared" si="12"/>
        <v>2338372</v>
      </c>
      <c r="E50" s="118">
        <f t="shared" si="12"/>
        <v>149015</v>
      </c>
      <c r="F50" s="118">
        <f t="shared" si="12"/>
        <v>271126.90999999997</v>
      </c>
      <c r="G50" s="118">
        <f t="shared" si="12"/>
        <v>283356</v>
      </c>
      <c r="H50" s="120">
        <f t="shared" si="12"/>
        <v>382017</v>
      </c>
      <c r="I50" s="118">
        <f t="shared" si="12"/>
        <v>1283654</v>
      </c>
      <c r="J50" s="118">
        <f t="shared" si="12"/>
        <v>2991515.91</v>
      </c>
      <c r="K50" s="118">
        <f t="shared" si="12"/>
        <v>3486</v>
      </c>
      <c r="L50" s="118">
        <f t="shared" si="12"/>
        <v>8474</v>
      </c>
      <c r="M50" s="118">
        <f t="shared" si="12"/>
        <v>207</v>
      </c>
      <c r="N50" s="118">
        <f t="shared" si="12"/>
        <v>6906</v>
      </c>
      <c r="O50" s="118">
        <f t="shared" si="12"/>
        <v>1287347</v>
      </c>
      <c r="P50" s="118">
        <f t="shared" si="12"/>
        <v>3006895.91</v>
      </c>
    </row>
    <row r="51" spans="1:16" x14ac:dyDescent="0.25">
      <c r="A51" s="41" t="s">
        <v>56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</row>
    <row r="52" spans="1:16" x14ac:dyDescent="0.25">
      <c r="A52" s="116">
        <v>36</v>
      </c>
      <c r="B52" s="29" t="s">
        <v>57</v>
      </c>
      <c r="C52" s="117">
        <v>3521287</v>
      </c>
      <c r="D52" s="117">
        <v>1703819</v>
      </c>
      <c r="E52" s="117">
        <v>18719</v>
      </c>
      <c r="F52" s="117">
        <v>48494</v>
      </c>
      <c r="G52" s="117">
        <v>893</v>
      </c>
      <c r="H52" s="117">
        <v>824</v>
      </c>
      <c r="I52" s="117">
        <f t="shared" ref="I52:J55" si="13">C52+E52+G52</f>
        <v>3540899</v>
      </c>
      <c r="J52" s="117">
        <f t="shared" si="13"/>
        <v>1753137</v>
      </c>
      <c r="K52" s="117">
        <v>241</v>
      </c>
      <c r="L52" s="117">
        <v>1278</v>
      </c>
      <c r="M52" s="117">
        <v>4957</v>
      </c>
      <c r="N52" s="117">
        <v>15222</v>
      </c>
      <c r="O52" s="117">
        <f t="shared" ref="O52:P54" si="14">I52+K52+M52</f>
        <v>3546097</v>
      </c>
      <c r="P52" s="117">
        <f t="shared" si="14"/>
        <v>1769637</v>
      </c>
    </row>
    <row r="53" spans="1:16" x14ac:dyDescent="0.25">
      <c r="A53" s="116">
        <v>37</v>
      </c>
      <c r="B53" s="29" t="s">
        <v>58</v>
      </c>
      <c r="C53" s="117">
        <v>215</v>
      </c>
      <c r="D53" s="117">
        <v>131</v>
      </c>
      <c r="E53" s="117">
        <v>38383</v>
      </c>
      <c r="F53" s="117">
        <v>50377</v>
      </c>
      <c r="G53" s="117">
        <v>0</v>
      </c>
      <c r="H53" s="117">
        <v>0</v>
      </c>
      <c r="I53" s="117">
        <f t="shared" si="13"/>
        <v>38598</v>
      </c>
      <c r="J53" s="117">
        <f t="shared" si="13"/>
        <v>50508</v>
      </c>
      <c r="K53" s="117">
        <v>7836</v>
      </c>
      <c r="L53" s="117">
        <v>16630</v>
      </c>
      <c r="M53" s="117">
        <v>658</v>
      </c>
      <c r="N53" s="117">
        <v>1543</v>
      </c>
      <c r="O53" s="117">
        <f t="shared" si="14"/>
        <v>47092</v>
      </c>
      <c r="P53" s="117">
        <f t="shared" si="14"/>
        <v>68681</v>
      </c>
    </row>
    <row r="54" spans="1:16" x14ac:dyDescent="0.25">
      <c r="A54" s="116">
        <v>43</v>
      </c>
      <c r="B54" s="29" t="s">
        <v>160</v>
      </c>
      <c r="C54" s="123">
        <v>0</v>
      </c>
      <c r="D54" s="117">
        <v>0</v>
      </c>
      <c r="E54" s="123"/>
      <c r="F54" s="117"/>
      <c r="G54" s="123"/>
      <c r="H54" s="117"/>
      <c r="I54" s="117">
        <f t="shared" si="13"/>
        <v>0</v>
      </c>
      <c r="J54" s="117">
        <f t="shared" si="13"/>
        <v>0</v>
      </c>
      <c r="K54" s="123"/>
      <c r="L54" s="117"/>
      <c r="M54" s="123"/>
      <c r="N54" s="117"/>
      <c r="O54" s="123">
        <f t="shared" si="14"/>
        <v>0</v>
      </c>
      <c r="P54" s="117">
        <f t="shared" si="14"/>
        <v>0</v>
      </c>
    </row>
    <row r="55" spans="1:16" x14ac:dyDescent="0.25">
      <c r="A55" s="118" t="s">
        <v>59</v>
      </c>
      <c r="B55" s="119" t="s">
        <v>26</v>
      </c>
      <c r="C55" s="118">
        <f>SUM(C52:C54)</f>
        <v>3521502</v>
      </c>
      <c r="D55" s="120">
        <f t="shared" ref="D55:P55" si="15">SUM(D52:D54)</f>
        <v>1703950</v>
      </c>
      <c r="E55" s="118">
        <f t="shared" si="15"/>
        <v>57102</v>
      </c>
      <c r="F55" s="120">
        <f t="shared" si="15"/>
        <v>98871</v>
      </c>
      <c r="G55" s="118">
        <f t="shared" si="15"/>
        <v>893</v>
      </c>
      <c r="H55" s="120">
        <f t="shared" si="15"/>
        <v>824</v>
      </c>
      <c r="I55" s="120">
        <f t="shared" si="13"/>
        <v>3579497</v>
      </c>
      <c r="J55" s="120">
        <f t="shared" si="13"/>
        <v>1803645</v>
      </c>
      <c r="K55" s="118">
        <f t="shared" si="15"/>
        <v>8077</v>
      </c>
      <c r="L55" s="120">
        <f t="shared" si="15"/>
        <v>17908</v>
      </c>
      <c r="M55" s="118">
        <f t="shared" si="15"/>
        <v>5615</v>
      </c>
      <c r="N55" s="120">
        <f t="shared" si="15"/>
        <v>16765</v>
      </c>
      <c r="O55" s="118">
        <f t="shared" si="15"/>
        <v>3593189</v>
      </c>
      <c r="P55" s="120">
        <f t="shared" si="15"/>
        <v>1838318</v>
      </c>
    </row>
    <row r="56" spans="1:16" x14ac:dyDescent="0.25">
      <c r="A56" s="41" t="s">
        <v>82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x14ac:dyDescent="0.25">
      <c r="A57" s="116">
        <v>38</v>
      </c>
      <c r="B57" s="29" t="s">
        <v>61</v>
      </c>
      <c r="C57" s="117">
        <v>9</v>
      </c>
      <c r="D57" s="117">
        <v>85</v>
      </c>
      <c r="E57" s="117">
        <v>193402</v>
      </c>
      <c r="F57" s="117">
        <v>334341</v>
      </c>
      <c r="G57" s="117">
        <v>0</v>
      </c>
      <c r="H57" s="117">
        <v>0</v>
      </c>
      <c r="I57" s="117">
        <f t="shared" ref="I57:J65" si="16">C57+E57+G57</f>
        <v>193411</v>
      </c>
      <c r="J57" s="117">
        <f t="shared" si="16"/>
        <v>334426</v>
      </c>
      <c r="K57" s="117">
        <v>228</v>
      </c>
      <c r="L57" s="117">
        <v>74269</v>
      </c>
      <c r="M57" s="117">
        <v>1870</v>
      </c>
      <c r="N57" s="117">
        <v>75642</v>
      </c>
      <c r="O57" s="117">
        <f t="shared" ref="O57:P65" si="17">I57+K57+M57</f>
        <v>195509</v>
      </c>
      <c r="P57" s="117">
        <f t="shared" si="17"/>
        <v>484337</v>
      </c>
    </row>
    <row r="58" spans="1:16" x14ac:dyDescent="0.25">
      <c r="A58" s="116">
        <v>39</v>
      </c>
      <c r="B58" s="29" t="s">
        <v>62</v>
      </c>
      <c r="C58" s="117">
        <v>0</v>
      </c>
      <c r="D58" s="117">
        <v>0</v>
      </c>
      <c r="E58" s="117">
        <v>34952</v>
      </c>
      <c r="F58" s="117">
        <v>18788</v>
      </c>
      <c r="G58" s="117">
        <v>0</v>
      </c>
      <c r="H58" s="117">
        <v>0</v>
      </c>
      <c r="I58" s="117">
        <f t="shared" si="16"/>
        <v>34952</v>
      </c>
      <c r="J58" s="117">
        <f t="shared" si="16"/>
        <v>18788</v>
      </c>
      <c r="K58" s="117">
        <v>0</v>
      </c>
      <c r="L58" s="117">
        <v>0</v>
      </c>
      <c r="M58" s="117">
        <v>0</v>
      </c>
      <c r="N58" s="117">
        <v>0</v>
      </c>
      <c r="O58" s="117">
        <f t="shared" si="17"/>
        <v>34952</v>
      </c>
      <c r="P58" s="117">
        <f t="shared" si="17"/>
        <v>18788</v>
      </c>
    </row>
    <row r="59" spans="1:16" x14ac:dyDescent="0.25">
      <c r="A59" s="116">
        <v>40</v>
      </c>
      <c r="B59" s="29" t="s">
        <v>63</v>
      </c>
      <c r="C59" s="117">
        <v>0</v>
      </c>
      <c r="D59" s="117">
        <v>0</v>
      </c>
      <c r="E59" s="117">
        <v>70511</v>
      </c>
      <c r="F59" s="117">
        <v>31884</v>
      </c>
      <c r="G59" s="117">
        <v>0</v>
      </c>
      <c r="H59" s="117">
        <v>0</v>
      </c>
      <c r="I59" s="117">
        <f t="shared" si="16"/>
        <v>70511</v>
      </c>
      <c r="J59" s="117">
        <f t="shared" si="16"/>
        <v>31884</v>
      </c>
      <c r="K59" s="117">
        <v>0</v>
      </c>
      <c r="L59" s="117">
        <v>0</v>
      </c>
      <c r="M59" s="117">
        <v>0</v>
      </c>
      <c r="N59" s="117">
        <v>0</v>
      </c>
      <c r="O59" s="117">
        <f t="shared" si="17"/>
        <v>70511</v>
      </c>
      <c r="P59" s="117">
        <f t="shared" si="17"/>
        <v>31884</v>
      </c>
    </row>
    <row r="60" spans="1:16" x14ac:dyDescent="0.25">
      <c r="A60" s="116">
        <v>41</v>
      </c>
      <c r="B60" s="29" t="s">
        <v>64</v>
      </c>
      <c r="C60" s="117">
        <v>538</v>
      </c>
      <c r="D60" s="117">
        <v>2185</v>
      </c>
      <c r="E60" s="117">
        <v>80907</v>
      </c>
      <c r="F60" s="117">
        <v>35538</v>
      </c>
      <c r="G60" s="117">
        <v>0</v>
      </c>
      <c r="H60" s="117">
        <v>0</v>
      </c>
      <c r="I60" s="117">
        <f t="shared" si="16"/>
        <v>81445</v>
      </c>
      <c r="J60" s="117">
        <f t="shared" si="16"/>
        <v>37723</v>
      </c>
      <c r="K60" s="117">
        <v>0</v>
      </c>
      <c r="L60" s="117">
        <v>0</v>
      </c>
      <c r="M60" s="117">
        <v>0</v>
      </c>
      <c r="N60" s="117">
        <v>0</v>
      </c>
      <c r="O60" s="117">
        <f t="shared" si="17"/>
        <v>81445</v>
      </c>
      <c r="P60" s="117">
        <f t="shared" si="17"/>
        <v>37723</v>
      </c>
    </row>
    <row r="61" spans="1:16" x14ac:dyDescent="0.25">
      <c r="A61" s="116">
        <v>42</v>
      </c>
      <c r="B61" s="29" t="s">
        <v>65</v>
      </c>
      <c r="C61" s="117">
        <v>0</v>
      </c>
      <c r="D61" s="117">
        <v>0</v>
      </c>
      <c r="E61" s="117">
        <v>25411</v>
      </c>
      <c r="F61" s="117">
        <v>6782</v>
      </c>
      <c r="G61" s="117">
        <v>0</v>
      </c>
      <c r="H61" s="117">
        <v>0</v>
      </c>
      <c r="I61" s="117">
        <f t="shared" si="16"/>
        <v>25411</v>
      </c>
      <c r="J61" s="117">
        <f t="shared" si="16"/>
        <v>6782</v>
      </c>
      <c r="K61" s="117">
        <v>0</v>
      </c>
      <c r="L61" s="117">
        <v>0</v>
      </c>
      <c r="M61" s="117">
        <v>0</v>
      </c>
      <c r="N61" s="117">
        <v>0</v>
      </c>
      <c r="O61" s="117">
        <f t="shared" si="17"/>
        <v>25411</v>
      </c>
      <c r="P61" s="117">
        <f t="shared" si="17"/>
        <v>6782</v>
      </c>
    </row>
    <row r="62" spans="1:16" x14ac:dyDescent="0.25">
      <c r="A62" s="116">
        <v>43</v>
      </c>
      <c r="B62" s="29" t="s">
        <v>66</v>
      </c>
      <c r="C62" s="117">
        <v>221</v>
      </c>
      <c r="D62" s="117">
        <v>1644</v>
      </c>
      <c r="E62" s="117">
        <v>0</v>
      </c>
      <c r="F62" s="117">
        <v>0</v>
      </c>
      <c r="G62" s="117">
        <v>0</v>
      </c>
      <c r="H62" s="117">
        <v>0</v>
      </c>
      <c r="I62" s="117">
        <f t="shared" si="16"/>
        <v>221</v>
      </c>
      <c r="J62" s="117">
        <f t="shared" si="16"/>
        <v>1644</v>
      </c>
      <c r="K62" s="117">
        <v>0</v>
      </c>
      <c r="L62" s="117">
        <v>0</v>
      </c>
      <c r="M62" s="117">
        <v>10</v>
      </c>
      <c r="N62" s="117">
        <v>25</v>
      </c>
      <c r="O62" s="117">
        <f t="shared" si="17"/>
        <v>231</v>
      </c>
      <c r="P62" s="117">
        <f t="shared" si="17"/>
        <v>1669</v>
      </c>
    </row>
    <row r="63" spans="1:16" x14ac:dyDescent="0.25">
      <c r="A63" s="116">
        <v>44</v>
      </c>
      <c r="B63" s="29" t="s">
        <v>67</v>
      </c>
      <c r="C63" s="117">
        <v>0</v>
      </c>
      <c r="D63" s="117">
        <v>0</v>
      </c>
      <c r="E63" s="117">
        <v>27527</v>
      </c>
      <c r="F63" s="117">
        <v>7431</v>
      </c>
      <c r="G63" s="117">
        <v>0</v>
      </c>
      <c r="H63" s="117">
        <v>0</v>
      </c>
      <c r="I63" s="117">
        <f t="shared" si="16"/>
        <v>27527</v>
      </c>
      <c r="J63" s="117">
        <f t="shared" si="16"/>
        <v>7431</v>
      </c>
      <c r="K63" s="117">
        <v>0</v>
      </c>
      <c r="L63" s="117">
        <v>0</v>
      </c>
      <c r="M63" s="117">
        <v>5051</v>
      </c>
      <c r="N63" s="117">
        <v>2565</v>
      </c>
      <c r="O63" s="117">
        <f t="shared" si="17"/>
        <v>32578</v>
      </c>
      <c r="P63" s="117">
        <f t="shared" si="17"/>
        <v>9996</v>
      </c>
    </row>
    <row r="64" spans="1:16" ht="15.75" x14ac:dyDescent="0.25">
      <c r="A64" s="116">
        <v>45</v>
      </c>
      <c r="B64" s="124" t="s">
        <v>69</v>
      </c>
      <c r="C64" s="117">
        <v>0</v>
      </c>
      <c r="D64" s="117">
        <v>0</v>
      </c>
      <c r="E64" s="117">
        <v>12692</v>
      </c>
      <c r="F64" s="117">
        <v>2512</v>
      </c>
      <c r="G64" s="117">
        <v>0</v>
      </c>
      <c r="H64" s="117">
        <v>0</v>
      </c>
      <c r="I64" s="117">
        <f t="shared" si="16"/>
        <v>12692</v>
      </c>
      <c r="J64" s="117">
        <f t="shared" si="16"/>
        <v>2512</v>
      </c>
      <c r="K64" s="117">
        <v>0</v>
      </c>
      <c r="L64" s="117">
        <v>0</v>
      </c>
      <c r="M64" s="117">
        <v>0</v>
      </c>
      <c r="N64" s="117">
        <v>0</v>
      </c>
      <c r="O64" s="117">
        <f t="shared" si="17"/>
        <v>12692</v>
      </c>
      <c r="P64" s="117">
        <f t="shared" si="17"/>
        <v>2512</v>
      </c>
    </row>
    <row r="65" spans="1:16" ht="15.75" x14ac:dyDescent="0.25">
      <c r="A65" s="116">
        <v>46</v>
      </c>
      <c r="B65" s="124" t="s">
        <v>70</v>
      </c>
      <c r="C65" s="117">
        <v>0</v>
      </c>
      <c r="D65" s="117">
        <v>0</v>
      </c>
      <c r="E65" s="117">
        <v>62057</v>
      </c>
      <c r="F65" s="117">
        <v>21228</v>
      </c>
      <c r="G65" s="117">
        <v>0</v>
      </c>
      <c r="H65" s="117">
        <v>0</v>
      </c>
      <c r="I65" s="117">
        <f t="shared" si="16"/>
        <v>62057</v>
      </c>
      <c r="J65" s="117">
        <f t="shared" si="16"/>
        <v>21228</v>
      </c>
      <c r="K65" s="117">
        <v>90</v>
      </c>
      <c r="L65" s="117">
        <v>32</v>
      </c>
      <c r="M65" s="117">
        <v>666</v>
      </c>
      <c r="N65" s="117">
        <v>272</v>
      </c>
      <c r="O65" s="117">
        <f t="shared" si="17"/>
        <v>62813</v>
      </c>
      <c r="P65" s="117">
        <f t="shared" si="17"/>
        <v>21532</v>
      </c>
    </row>
    <row r="66" spans="1:16" x14ac:dyDescent="0.25">
      <c r="A66" s="118" t="s">
        <v>71</v>
      </c>
      <c r="B66" s="119" t="s">
        <v>26</v>
      </c>
      <c r="C66" s="118">
        <f t="shared" ref="C66:D66" si="18">SUM(C57:C65)</f>
        <v>768</v>
      </c>
      <c r="D66" s="118">
        <f t="shared" si="18"/>
        <v>3914</v>
      </c>
      <c r="E66" s="118">
        <f>SUM(E57:E65)</f>
        <v>507459</v>
      </c>
      <c r="F66" s="120">
        <f>SUM(F57:F65)</f>
        <v>458504</v>
      </c>
      <c r="G66" s="120">
        <f t="shared" ref="G66:P66" si="19">SUM(G57:G65)</f>
        <v>0</v>
      </c>
      <c r="H66" s="120">
        <f t="shared" si="19"/>
        <v>0</v>
      </c>
      <c r="I66" s="120">
        <f t="shared" si="19"/>
        <v>508227</v>
      </c>
      <c r="J66" s="120">
        <f t="shared" si="19"/>
        <v>462418</v>
      </c>
      <c r="K66" s="120">
        <f t="shared" si="19"/>
        <v>318</v>
      </c>
      <c r="L66" s="120">
        <f t="shared" si="19"/>
        <v>74301</v>
      </c>
      <c r="M66" s="120">
        <f t="shared" si="19"/>
        <v>7597</v>
      </c>
      <c r="N66" s="120">
        <f t="shared" si="19"/>
        <v>78504</v>
      </c>
      <c r="O66" s="120">
        <f t="shared" si="19"/>
        <v>516142</v>
      </c>
      <c r="P66" s="120">
        <f t="shared" si="19"/>
        <v>615223</v>
      </c>
    </row>
    <row r="67" spans="1:16" x14ac:dyDescent="0.25">
      <c r="A67" s="125" t="s">
        <v>72</v>
      </c>
      <c r="B67" s="125"/>
      <c r="C67" s="118">
        <f t="shared" ref="C67:P67" si="20">+C66+C55+C50+C47</f>
        <v>6876380</v>
      </c>
      <c r="D67" s="118">
        <f t="shared" si="20"/>
        <v>12060605</v>
      </c>
      <c r="E67" s="118">
        <f t="shared" si="20"/>
        <v>2795627</v>
      </c>
      <c r="F67" s="118">
        <f t="shared" si="20"/>
        <v>3948510.91</v>
      </c>
      <c r="G67" s="118">
        <f t="shared" si="20"/>
        <v>583249</v>
      </c>
      <c r="H67" s="118">
        <f t="shared" si="20"/>
        <v>788670</v>
      </c>
      <c r="I67" s="120">
        <f t="shared" si="20"/>
        <v>10255256</v>
      </c>
      <c r="J67" s="118">
        <f t="shared" si="20"/>
        <v>16797785.91</v>
      </c>
      <c r="K67" s="118">
        <f t="shared" si="20"/>
        <v>19095</v>
      </c>
      <c r="L67" s="118">
        <f t="shared" si="20"/>
        <v>247018</v>
      </c>
      <c r="M67" s="118">
        <f t="shared" si="20"/>
        <v>69945</v>
      </c>
      <c r="N67" s="118">
        <f t="shared" si="20"/>
        <v>2117357</v>
      </c>
      <c r="O67" s="118">
        <f t="shared" si="20"/>
        <v>10344296</v>
      </c>
      <c r="P67" s="118">
        <f t="shared" si="20"/>
        <v>19162160.91</v>
      </c>
    </row>
  </sheetData>
  <mergeCells count="22">
    <mergeCell ref="A1:P1"/>
    <mergeCell ref="A2:P2"/>
    <mergeCell ref="A3:P3"/>
    <mergeCell ref="A4:P4"/>
    <mergeCell ref="G5:H5"/>
    <mergeCell ref="L5:M5"/>
    <mergeCell ref="A48:P48"/>
    <mergeCell ref="A51:P51"/>
    <mergeCell ref="A56:P56"/>
    <mergeCell ref="A67:B67"/>
    <mergeCell ref="O6:P7"/>
    <mergeCell ref="C7:D7"/>
    <mergeCell ref="E7:F7"/>
    <mergeCell ref="G7:H7"/>
    <mergeCell ref="A9:P9"/>
    <mergeCell ref="A23:P23"/>
    <mergeCell ref="A6:A8"/>
    <mergeCell ref="B6:B8"/>
    <mergeCell ref="C6:H6"/>
    <mergeCell ref="I6:J7"/>
    <mergeCell ref="K6:L7"/>
    <mergeCell ref="M6:N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10F5-C237-4E67-870B-E5AE01D3C3CD}">
  <dimension ref="A1:L65"/>
  <sheetViews>
    <sheetView workbookViewId="0">
      <selection activeCell="P14" sqref="P14"/>
    </sheetView>
  </sheetViews>
  <sheetFormatPr defaultRowHeight="15" x14ac:dyDescent="0.25"/>
  <cols>
    <col min="2" max="2" width="37.28515625" bestFit="1" customWidth="1"/>
    <col min="4" max="4" width="10.140625" bestFit="1" customWidth="1"/>
    <col min="12" max="12" width="10.140625" bestFit="1" customWidth="1"/>
  </cols>
  <sheetData>
    <row r="1" spans="1:12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x14ac:dyDescent="0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x14ac:dyDescent="0.25">
      <c r="A3" s="47" t="s">
        <v>162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x14ac:dyDescent="0.25">
      <c r="A4" s="46" t="s">
        <v>275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x14ac:dyDescent="0.25">
      <c r="A5" s="31"/>
      <c r="B5" s="105"/>
      <c r="C5" s="31"/>
      <c r="D5" s="106"/>
      <c r="E5" s="31"/>
      <c r="F5" s="106"/>
      <c r="G5" s="31"/>
      <c r="H5" s="106"/>
      <c r="I5" s="107" t="s">
        <v>74</v>
      </c>
      <c r="J5" s="107"/>
      <c r="K5" s="108" t="s">
        <v>167</v>
      </c>
      <c r="L5" s="106"/>
    </row>
    <row r="6" spans="1:12" ht="15" customHeight="1" x14ac:dyDescent="0.25">
      <c r="A6" s="126" t="s">
        <v>4</v>
      </c>
      <c r="B6" s="127" t="s">
        <v>5</v>
      </c>
      <c r="C6" s="109" t="s">
        <v>277</v>
      </c>
      <c r="D6" s="109"/>
      <c r="E6" s="109" t="s">
        <v>163</v>
      </c>
      <c r="F6" s="109"/>
      <c r="G6" s="109" t="s">
        <v>164</v>
      </c>
      <c r="H6" s="109"/>
      <c r="I6" s="109" t="s">
        <v>165</v>
      </c>
      <c r="J6" s="109"/>
      <c r="K6" s="109" t="s">
        <v>166</v>
      </c>
      <c r="L6" s="109"/>
    </row>
    <row r="7" spans="1:12" x14ac:dyDescent="0.25">
      <c r="A7" s="126"/>
      <c r="B7" s="127"/>
      <c r="C7" s="128" t="s">
        <v>138</v>
      </c>
      <c r="D7" s="129" t="s">
        <v>139</v>
      </c>
      <c r="E7" s="128" t="s">
        <v>138</v>
      </c>
      <c r="F7" s="129" t="s">
        <v>139</v>
      </c>
      <c r="G7" s="128" t="s">
        <v>138</v>
      </c>
      <c r="H7" s="129" t="s">
        <v>139</v>
      </c>
      <c r="I7" s="128" t="s">
        <v>138</v>
      </c>
      <c r="J7" s="129" t="s">
        <v>139</v>
      </c>
      <c r="K7" s="128" t="s">
        <v>138</v>
      </c>
      <c r="L7" s="129" t="s">
        <v>139</v>
      </c>
    </row>
    <row r="8" spans="1:12" x14ac:dyDescent="0.25">
      <c r="A8" s="41" t="s">
        <v>12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x14ac:dyDescent="0.25">
      <c r="A9" s="116">
        <v>1</v>
      </c>
      <c r="B9" s="29" t="s">
        <v>13</v>
      </c>
      <c r="C9" s="117">
        <v>130796</v>
      </c>
      <c r="D9" s="117">
        <v>884204</v>
      </c>
      <c r="E9" s="117">
        <v>2219</v>
      </c>
      <c r="F9" s="117">
        <v>304609</v>
      </c>
      <c r="G9" s="117">
        <v>0</v>
      </c>
      <c r="H9" s="117">
        <v>0</v>
      </c>
      <c r="I9" s="117">
        <v>470</v>
      </c>
      <c r="J9" s="117">
        <v>165568</v>
      </c>
      <c r="K9" s="123">
        <f>C9+E9+G9+I9</f>
        <v>133485</v>
      </c>
      <c r="L9" s="117">
        <f>D9+F9+H9+J9</f>
        <v>1354381</v>
      </c>
    </row>
    <row r="10" spans="1:12" x14ac:dyDescent="0.25">
      <c r="A10" s="116">
        <v>2</v>
      </c>
      <c r="B10" s="29" t="s">
        <v>14</v>
      </c>
      <c r="C10" s="117">
        <v>21364</v>
      </c>
      <c r="D10" s="117">
        <v>114169</v>
      </c>
      <c r="E10" s="117">
        <v>627</v>
      </c>
      <c r="F10" s="117">
        <v>84316</v>
      </c>
      <c r="G10" s="117">
        <v>0</v>
      </c>
      <c r="H10" s="117">
        <v>0</v>
      </c>
      <c r="I10" s="117">
        <v>299</v>
      </c>
      <c r="J10" s="117">
        <v>23304</v>
      </c>
      <c r="K10" s="123">
        <f t="shared" ref="K10:L20" si="0">C10+E10+G10+I10</f>
        <v>22290</v>
      </c>
      <c r="L10" s="117">
        <f t="shared" si="0"/>
        <v>221789</v>
      </c>
    </row>
    <row r="11" spans="1:12" x14ac:dyDescent="0.25">
      <c r="A11" s="116">
        <v>3</v>
      </c>
      <c r="B11" s="29" t="s">
        <v>15</v>
      </c>
      <c r="C11" s="117">
        <v>3015</v>
      </c>
      <c r="D11" s="117">
        <v>54411</v>
      </c>
      <c r="E11" s="117">
        <v>104</v>
      </c>
      <c r="F11" s="117">
        <v>23440</v>
      </c>
      <c r="G11" s="117">
        <v>0</v>
      </c>
      <c r="H11" s="117">
        <v>0</v>
      </c>
      <c r="I11" s="117">
        <v>23</v>
      </c>
      <c r="J11" s="117">
        <v>18793</v>
      </c>
      <c r="K11" s="123">
        <f t="shared" si="0"/>
        <v>3142</v>
      </c>
      <c r="L11" s="117">
        <f t="shared" si="0"/>
        <v>96644</v>
      </c>
    </row>
    <row r="12" spans="1:12" x14ac:dyDescent="0.25">
      <c r="A12" s="116">
        <v>4</v>
      </c>
      <c r="B12" s="29" t="s">
        <v>16</v>
      </c>
      <c r="C12" s="117">
        <v>26642</v>
      </c>
      <c r="D12" s="117">
        <v>299389</v>
      </c>
      <c r="E12" s="117">
        <v>1425</v>
      </c>
      <c r="F12" s="117">
        <v>156925</v>
      </c>
      <c r="G12" s="117">
        <v>236</v>
      </c>
      <c r="H12" s="117">
        <v>17796</v>
      </c>
      <c r="I12" s="117">
        <v>395</v>
      </c>
      <c r="J12" s="117">
        <v>131253</v>
      </c>
      <c r="K12" s="123">
        <f t="shared" si="0"/>
        <v>28698</v>
      </c>
      <c r="L12" s="117">
        <f t="shared" si="0"/>
        <v>605363</v>
      </c>
    </row>
    <row r="13" spans="1:12" x14ac:dyDescent="0.25">
      <c r="A13" s="116">
        <v>5</v>
      </c>
      <c r="B13" s="29" t="s">
        <v>17</v>
      </c>
      <c r="C13" s="117">
        <v>16192</v>
      </c>
      <c r="D13" s="117">
        <v>149054</v>
      </c>
      <c r="E13" s="117">
        <v>614</v>
      </c>
      <c r="F13" s="117">
        <v>49896</v>
      </c>
      <c r="G13" s="117">
        <v>37</v>
      </c>
      <c r="H13" s="117">
        <v>3716</v>
      </c>
      <c r="I13" s="117">
        <v>22</v>
      </c>
      <c r="J13" s="117">
        <v>12335</v>
      </c>
      <c r="K13" s="123">
        <f t="shared" si="0"/>
        <v>16865</v>
      </c>
      <c r="L13" s="117">
        <f t="shared" si="0"/>
        <v>215001</v>
      </c>
    </row>
    <row r="14" spans="1:12" x14ac:dyDescent="0.25">
      <c r="A14" s="116">
        <v>6</v>
      </c>
      <c r="B14" s="29" t="s">
        <v>18</v>
      </c>
      <c r="C14" s="117">
        <v>6770</v>
      </c>
      <c r="D14" s="117">
        <v>105071</v>
      </c>
      <c r="E14" s="117">
        <v>338</v>
      </c>
      <c r="F14" s="117">
        <v>56551</v>
      </c>
      <c r="G14" s="117">
        <v>0</v>
      </c>
      <c r="H14" s="117">
        <v>0</v>
      </c>
      <c r="I14" s="117">
        <v>69</v>
      </c>
      <c r="J14" s="117">
        <v>45694</v>
      </c>
      <c r="K14" s="123">
        <f t="shared" si="0"/>
        <v>7177</v>
      </c>
      <c r="L14" s="117">
        <f t="shared" si="0"/>
        <v>207316</v>
      </c>
    </row>
    <row r="15" spans="1:12" x14ac:dyDescent="0.25">
      <c r="A15" s="116">
        <v>7</v>
      </c>
      <c r="B15" s="29" t="s">
        <v>19</v>
      </c>
      <c r="C15" s="117">
        <v>8130</v>
      </c>
      <c r="D15" s="117">
        <v>60884</v>
      </c>
      <c r="E15" s="117">
        <v>69</v>
      </c>
      <c r="F15" s="117">
        <v>6940</v>
      </c>
      <c r="G15" s="117">
        <v>0</v>
      </c>
      <c r="H15" s="117">
        <v>0</v>
      </c>
      <c r="I15" s="117">
        <v>13</v>
      </c>
      <c r="J15" s="117">
        <v>9222</v>
      </c>
      <c r="K15" s="123">
        <f t="shared" si="0"/>
        <v>8212</v>
      </c>
      <c r="L15" s="117">
        <f t="shared" si="0"/>
        <v>77046</v>
      </c>
    </row>
    <row r="16" spans="1:12" x14ac:dyDescent="0.25">
      <c r="A16" s="116">
        <v>8</v>
      </c>
      <c r="B16" s="29" t="s">
        <v>20</v>
      </c>
      <c r="C16" s="117">
        <v>79535</v>
      </c>
      <c r="D16" s="117">
        <v>661515</v>
      </c>
      <c r="E16" s="117">
        <v>14908</v>
      </c>
      <c r="F16" s="117">
        <v>465567</v>
      </c>
      <c r="G16" s="117">
        <v>0</v>
      </c>
      <c r="H16" s="117">
        <v>0</v>
      </c>
      <c r="I16" s="117">
        <v>593</v>
      </c>
      <c r="J16" s="117">
        <v>225996</v>
      </c>
      <c r="K16" s="123">
        <f t="shared" si="0"/>
        <v>95036</v>
      </c>
      <c r="L16" s="117">
        <f t="shared" si="0"/>
        <v>1353078</v>
      </c>
    </row>
    <row r="17" spans="1:12" x14ac:dyDescent="0.25">
      <c r="A17" s="116">
        <v>9</v>
      </c>
      <c r="B17" s="29" t="s">
        <v>21</v>
      </c>
      <c r="C17" s="117">
        <v>4418</v>
      </c>
      <c r="D17" s="117">
        <v>51876</v>
      </c>
      <c r="E17" s="117">
        <v>54</v>
      </c>
      <c r="F17" s="117">
        <v>16490</v>
      </c>
      <c r="G17" s="117">
        <v>0</v>
      </c>
      <c r="H17" s="117">
        <v>0</v>
      </c>
      <c r="I17" s="117">
        <v>5</v>
      </c>
      <c r="J17" s="117">
        <v>1274</v>
      </c>
      <c r="K17" s="123">
        <f t="shared" si="0"/>
        <v>4477</v>
      </c>
      <c r="L17" s="117">
        <f t="shared" si="0"/>
        <v>69640</v>
      </c>
    </row>
    <row r="18" spans="1:12" x14ac:dyDescent="0.25">
      <c r="A18" s="116">
        <v>10</v>
      </c>
      <c r="B18" s="29" t="s">
        <v>22</v>
      </c>
      <c r="C18" s="117">
        <v>27427</v>
      </c>
      <c r="D18" s="117">
        <v>224100</v>
      </c>
      <c r="E18" s="117">
        <v>1089</v>
      </c>
      <c r="F18" s="117">
        <v>122667</v>
      </c>
      <c r="G18" s="117">
        <v>0</v>
      </c>
      <c r="H18" s="117">
        <v>0</v>
      </c>
      <c r="I18" s="117">
        <v>135</v>
      </c>
      <c r="J18" s="117">
        <v>89709</v>
      </c>
      <c r="K18" s="123">
        <f t="shared" si="0"/>
        <v>28651</v>
      </c>
      <c r="L18" s="117">
        <f t="shared" si="0"/>
        <v>436476</v>
      </c>
    </row>
    <row r="19" spans="1:12" x14ac:dyDescent="0.25">
      <c r="A19" s="116">
        <v>11</v>
      </c>
      <c r="B19" s="29" t="s">
        <v>23</v>
      </c>
      <c r="C19" s="117">
        <v>27833</v>
      </c>
      <c r="D19" s="117">
        <v>229056</v>
      </c>
      <c r="E19" s="117">
        <v>784</v>
      </c>
      <c r="F19" s="117">
        <v>153797</v>
      </c>
      <c r="G19" s="117">
        <v>0</v>
      </c>
      <c r="H19" s="117">
        <v>0</v>
      </c>
      <c r="I19" s="117">
        <v>11</v>
      </c>
      <c r="J19" s="117">
        <v>7875</v>
      </c>
      <c r="K19" s="123">
        <f t="shared" si="0"/>
        <v>28628</v>
      </c>
      <c r="L19" s="117">
        <f t="shared" si="0"/>
        <v>390728</v>
      </c>
    </row>
    <row r="20" spans="1:12" x14ac:dyDescent="0.25">
      <c r="A20" s="116">
        <v>12</v>
      </c>
      <c r="B20" s="29" t="s">
        <v>24</v>
      </c>
      <c r="C20" s="117">
        <v>92245</v>
      </c>
      <c r="D20" s="117">
        <v>1530585</v>
      </c>
      <c r="E20" s="117">
        <v>6834</v>
      </c>
      <c r="F20" s="117">
        <v>587084</v>
      </c>
      <c r="G20" s="117">
        <v>39532</v>
      </c>
      <c r="H20" s="117">
        <v>65972</v>
      </c>
      <c r="I20" s="117">
        <v>1139</v>
      </c>
      <c r="J20" s="117">
        <v>3048689</v>
      </c>
      <c r="K20" s="123">
        <f t="shared" si="0"/>
        <v>139750</v>
      </c>
      <c r="L20" s="117">
        <f t="shared" si="0"/>
        <v>5232330</v>
      </c>
    </row>
    <row r="21" spans="1:12" x14ac:dyDescent="0.25">
      <c r="A21" s="118" t="s">
        <v>25</v>
      </c>
      <c r="B21" s="119" t="s">
        <v>26</v>
      </c>
      <c r="C21" s="118">
        <f>SUM(C9:C20)</f>
        <v>444367</v>
      </c>
      <c r="D21" s="118">
        <f t="shared" ref="D21:J21" si="1">SUM(D9:D20)</f>
        <v>4364314</v>
      </c>
      <c r="E21" s="118">
        <f t="shared" si="1"/>
        <v>29065</v>
      </c>
      <c r="F21" s="118">
        <f t="shared" si="1"/>
        <v>2028282</v>
      </c>
      <c r="G21" s="118">
        <f t="shared" si="1"/>
        <v>39805</v>
      </c>
      <c r="H21" s="120">
        <f t="shared" si="1"/>
        <v>87484</v>
      </c>
      <c r="I21" s="118">
        <f>SUM(I9:I20)</f>
        <v>3174</v>
      </c>
      <c r="J21" s="120">
        <f t="shared" si="1"/>
        <v>3779712</v>
      </c>
      <c r="K21" s="118">
        <f>SUM(K9:K20)</f>
        <v>516411</v>
      </c>
      <c r="L21" s="118">
        <f>SUM(L9:L20)</f>
        <v>10259792</v>
      </c>
    </row>
    <row r="22" spans="1:12" x14ac:dyDescent="0.25">
      <c r="A22" s="41" t="s">
        <v>79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 x14ac:dyDescent="0.25">
      <c r="A23" s="116">
        <v>13</v>
      </c>
      <c r="B23" s="29" t="s">
        <v>28</v>
      </c>
      <c r="C23" s="117">
        <v>26683</v>
      </c>
      <c r="D23" s="117">
        <v>736256</v>
      </c>
      <c r="E23" s="117">
        <v>7861</v>
      </c>
      <c r="F23" s="117">
        <v>550480</v>
      </c>
      <c r="G23" s="117">
        <v>0</v>
      </c>
      <c r="H23" s="117">
        <v>0</v>
      </c>
      <c r="I23" s="117">
        <v>1902</v>
      </c>
      <c r="J23" s="117">
        <v>154790</v>
      </c>
      <c r="K23" s="123">
        <f t="shared" ref="K23:L44" si="2">C23+E23+G23+I23</f>
        <v>36446</v>
      </c>
      <c r="L23" s="117">
        <f t="shared" si="2"/>
        <v>1441526</v>
      </c>
    </row>
    <row r="24" spans="1:12" x14ac:dyDescent="0.25">
      <c r="A24" s="116">
        <v>14</v>
      </c>
      <c r="B24" s="29" t="s">
        <v>29</v>
      </c>
      <c r="C24" s="117">
        <v>77762</v>
      </c>
      <c r="D24" s="117">
        <v>76320</v>
      </c>
      <c r="E24" s="117">
        <v>302</v>
      </c>
      <c r="F24" s="117">
        <v>12666</v>
      </c>
      <c r="G24" s="117">
        <v>2</v>
      </c>
      <c r="H24" s="117">
        <v>27450</v>
      </c>
      <c r="I24" s="117">
        <v>101</v>
      </c>
      <c r="J24" s="117">
        <v>4551</v>
      </c>
      <c r="K24" s="123">
        <f t="shared" si="2"/>
        <v>78167</v>
      </c>
      <c r="L24" s="117">
        <f t="shared" si="2"/>
        <v>120987</v>
      </c>
    </row>
    <row r="25" spans="1:12" x14ac:dyDescent="0.25">
      <c r="A25" s="116">
        <v>15</v>
      </c>
      <c r="B25" s="29" t="s">
        <v>30</v>
      </c>
      <c r="C25" s="117">
        <v>10</v>
      </c>
      <c r="D25" s="117">
        <v>1059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23">
        <f t="shared" si="2"/>
        <v>10</v>
      </c>
      <c r="L25" s="117">
        <f t="shared" si="2"/>
        <v>1059</v>
      </c>
    </row>
    <row r="26" spans="1:12" x14ac:dyDescent="0.25">
      <c r="A26" s="116">
        <v>16</v>
      </c>
      <c r="B26" s="29" t="s">
        <v>31</v>
      </c>
      <c r="C26" s="117">
        <v>766</v>
      </c>
      <c r="D26" s="117">
        <v>46762</v>
      </c>
      <c r="E26" s="117">
        <v>248</v>
      </c>
      <c r="F26" s="117">
        <v>45356</v>
      </c>
      <c r="G26" s="117">
        <v>0</v>
      </c>
      <c r="H26" s="117">
        <v>0</v>
      </c>
      <c r="I26" s="117">
        <v>17</v>
      </c>
      <c r="J26" s="117">
        <v>7226</v>
      </c>
      <c r="K26" s="123">
        <f t="shared" si="2"/>
        <v>1031</v>
      </c>
      <c r="L26" s="117">
        <f t="shared" si="2"/>
        <v>99344</v>
      </c>
    </row>
    <row r="27" spans="1:12" x14ac:dyDescent="0.25">
      <c r="A27" s="116">
        <v>17</v>
      </c>
      <c r="B27" s="29" t="s">
        <v>32</v>
      </c>
      <c r="C27" s="117">
        <v>2625</v>
      </c>
      <c r="D27" s="117">
        <v>60847</v>
      </c>
      <c r="E27" s="117">
        <v>39</v>
      </c>
      <c r="F27" s="117">
        <v>1618</v>
      </c>
      <c r="G27" s="117">
        <v>0</v>
      </c>
      <c r="H27" s="117">
        <v>0</v>
      </c>
      <c r="I27" s="117">
        <v>5</v>
      </c>
      <c r="J27" s="117">
        <v>122</v>
      </c>
      <c r="K27" s="123">
        <f t="shared" si="2"/>
        <v>2669</v>
      </c>
      <c r="L27" s="117">
        <f t="shared" si="2"/>
        <v>62587</v>
      </c>
    </row>
    <row r="28" spans="1:12" x14ac:dyDescent="0.25">
      <c r="A28" s="116">
        <v>18</v>
      </c>
      <c r="B28" s="29" t="s">
        <v>33</v>
      </c>
      <c r="C28" s="117">
        <v>12</v>
      </c>
      <c r="D28" s="117">
        <v>82</v>
      </c>
      <c r="E28" s="117">
        <v>5</v>
      </c>
      <c r="F28" s="117">
        <v>75</v>
      </c>
      <c r="G28" s="117">
        <v>0</v>
      </c>
      <c r="H28" s="117">
        <v>0</v>
      </c>
      <c r="I28" s="117">
        <v>0</v>
      </c>
      <c r="J28" s="117">
        <v>0</v>
      </c>
      <c r="K28" s="123">
        <f t="shared" si="2"/>
        <v>17</v>
      </c>
      <c r="L28" s="117">
        <f t="shared" si="2"/>
        <v>157</v>
      </c>
    </row>
    <row r="29" spans="1:12" x14ac:dyDescent="0.25">
      <c r="A29" s="116">
        <v>19</v>
      </c>
      <c r="B29" s="29" t="s">
        <v>34</v>
      </c>
      <c r="C29" s="117">
        <v>323</v>
      </c>
      <c r="D29" s="117">
        <v>20122</v>
      </c>
      <c r="E29" s="117">
        <v>355</v>
      </c>
      <c r="F29" s="117">
        <v>10500</v>
      </c>
      <c r="G29" s="117">
        <v>0</v>
      </c>
      <c r="H29" s="117">
        <v>0</v>
      </c>
      <c r="I29" s="117">
        <v>227</v>
      </c>
      <c r="J29" s="117">
        <v>14841</v>
      </c>
      <c r="K29" s="123">
        <f t="shared" si="2"/>
        <v>905</v>
      </c>
      <c r="L29" s="117">
        <f t="shared" si="2"/>
        <v>45463</v>
      </c>
    </row>
    <row r="30" spans="1:12" x14ac:dyDescent="0.25">
      <c r="A30" s="116">
        <v>20</v>
      </c>
      <c r="B30" s="29" t="s">
        <v>35</v>
      </c>
      <c r="C30" s="117">
        <v>95641</v>
      </c>
      <c r="D30" s="117">
        <v>2117144</v>
      </c>
      <c r="E30" s="117">
        <v>24000</v>
      </c>
      <c r="F30" s="117">
        <v>1401481</v>
      </c>
      <c r="G30" s="117">
        <v>0</v>
      </c>
      <c r="H30" s="117">
        <v>0</v>
      </c>
      <c r="I30" s="117">
        <v>5220</v>
      </c>
      <c r="J30" s="117">
        <v>653796</v>
      </c>
      <c r="K30" s="123">
        <f t="shared" si="2"/>
        <v>124861</v>
      </c>
      <c r="L30" s="117">
        <f t="shared" si="2"/>
        <v>4172421</v>
      </c>
    </row>
    <row r="31" spans="1:12" x14ac:dyDescent="0.25">
      <c r="A31" s="116">
        <v>21</v>
      </c>
      <c r="B31" s="29" t="s">
        <v>36</v>
      </c>
      <c r="C31" s="117">
        <v>60747</v>
      </c>
      <c r="D31" s="117">
        <v>1728700</v>
      </c>
      <c r="E31" s="117">
        <v>14691</v>
      </c>
      <c r="F31" s="117">
        <v>1110628</v>
      </c>
      <c r="G31" s="117">
        <v>0</v>
      </c>
      <c r="H31" s="117">
        <v>0</v>
      </c>
      <c r="I31" s="117">
        <v>2940</v>
      </c>
      <c r="J31" s="117">
        <v>257520</v>
      </c>
      <c r="K31" s="123">
        <f t="shared" si="2"/>
        <v>78378</v>
      </c>
      <c r="L31" s="117">
        <f t="shared" si="2"/>
        <v>3096848</v>
      </c>
    </row>
    <row r="32" spans="1:12" x14ac:dyDescent="0.25">
      <c r="A32" s="116">
        <v>22</v>
      </c>
      <c r="B32" s="29" t="s">
        <v>37</v>
      </c>
      <c r="C32" s="117">
        <v>6153</v>
      </c>
      <c r="D32" s="117">
        <v>73401</v>
      </c>
      <c r="E32" s="117">
        <v>136</v>
      </c>
      <c r="F32" s="117">
        <v>19032</v>
      </c>
      <c r="G32" s="117">
        <v>0</v>
      </c>
      <c r="H32" s="117">
        <v>0</v>
      </c>
      <c r="I32" s="117">
        <v>19</v>
      </c>
      <c r="J32" s="117">
        <v>6967</v>
      </c>
      <c r="K32" s="123">
        <f t="shared" si="2"/>
        <v>6308</v>
      </c>
      <c r="L32" s="117">
        <f t="shared" si="2"/>
        <v>99400</v>
      </c>
    </row>
    <row r="33" spans="1:12" x14ac:dyDescent="0.25">
      <c r="A33" s="116">
        <v>23</v>
      </c>
      <c r="B33" s="29" t="s">
        <v>38</v>
      </c>
      <c r="C33" s="117">
        <v>15570</v>
      </c>
      <c r="D33" s="117">
        <v>285331</v>
      </c>
      <c r="E33" s="117">
        <v>2390</v>
      </c>
      <c r="F33" s="117">
        <v>89157</v>
      </c>
      <c r="G33" s="117">
        <v>0</v>
      </c>
      <c r="H33" s="117">
        <v>0</v>
      </c>
      <c r="I33" s="117">
        <v>707</v>
      </c>
      <c r="J33" s="117">
        <v>15208</v>
      </c>
      <c r="K33" s="123">
        <f t="shared" si="2"/>
        <v>18667</v>
      </c>
      <c r="L33" s="117">
        <f t="shared" si="2"/>
        <v>389696</v>
      </c>
    </row>
    <row r="34" spans="1:12" x14ac:dyDescent="0.25">
      <c r="A34" s="116">
        <v>24</v>
      </c>
      <c r="B34" s="29" t="s">
        <v>39</v>
      </c>
      <c r="C34" s="117">
        <v>74634</v>
      </c>
      <c r="D34" s="117">
        <v>497709</v>
      </c>
      <c r="E34" s="117">
        <v>2307</v>
      </c>
      <c r="F34" s="117">
        <v>112351</v>
      </c>
      <c r="G34" s="117">
        <v>0</v>
      </c>
      <c r="H34" s="117">
        <v>0</v>
      </c>
      <c r="I34" s="117">
        <v>263</v>
      </c>
      <c r="J34" s="117">
        <v>29204</v>
      </c>
      <c r="K34" s="123">
        <f t="shared" si="2"/>
        <v>77204</v>
      </c>
      <c r="L34" s="117">
        <f t="shared" si="2"/>
        <v>639264</v>
      </c>
    </row>
    <row r="35" spans="1:12" x14ac:dyDescent="0.25">
      <c r="A35" s="116">
        <v>25</v>
      </c>
      <c r="B35" s="122" t="s">
        <v>40</v>
      </c>
      <c r="C35" s="117">
        <v>121</v>
      </c>
      <c r="D35" s="117">
        <v>740</v>
      </c>
      <c r="E35" s="117">
        <v>11</v>
      </c>
      <c r="F35" s="117">
        <v>975</v>
      </c>
      <c r="G35" s="117">
        <v>0</v>
      </c>
      <c r="H35" s="117">
        <v>0</v>
      </c>
      <c r="I35" s="117">
        <v>7</v>
      </c>
      <c r="J35" s="117">
        <v>1645</v>
      </c>
      <c r="K35" s="123">
        <f t="shared" si="2"/>
        <v>139</v>
      </c>
      <c r="L35" s="117">
        <f t="shared" si="2"/>
        <v>3360</v>
      </c>
    </row>
    <row r="36" spans="1:12" x14ac:dyDescent="0.25">
      <c r="A36" s="116">
        <v>26</v>
      </c>
      <c r="B36" s="122" t="s">
        <v>41</v>
      </c>
      <c r="C36" s="117">
        <v>117</v>
      </c>
      <c r="D36" s="117">
        <v>10675</v>
      </c>
      <c r="E36" s="117">
        <v>3</v>
      </c>
      <c r="F36" s="117">
        <v>2</v>
      </c>
      <c r="G36" s="117">
        <v>10</v>
      </c>
      <c r="H36" s="117">
        <v>1683</v>
      </c>
      <c r="I36" s="117">
        <v>232</v>
      </c>
      <c r="J36" s="117">
        <v>5428</v>
      </c>
      <c r="K36" s="123">
        <f t="shared" si="2"/>
        <v>362</v>
      </c>
      <c r="L36" s="117">
        <f t="shared" si="2"/>
        <v>17788</v>
      </c>
    </row>
    <row r="37" spans="1:12" x14ac:dyDescent="0.25">
      <c r="A37" s="116">
        <v>27</v>
      </c>
      <c r="B37" s="122" t="s">
        <v>42</v>
      </c>
      <c r="C37" s="117">
        <v>10</v>
      </c>
      <c r="D37" s="117">
        <v>832</v>
      </c>
      <c r="E37" s="117">
        <v>4</v>
      </c>
      <c r="F37" s="117">
        <v>852</v>
      </c>
      <c r="G37" s="117">
        <v>0</v>
      </c>
      <c r="H37" s="117">
        <v>0</v>
      </c>
      <c r="I37" s="117">
        <v>0</v>
      </c>
      <c r="J37" s="117">
        <v>0</v>
      </c>
      <c r="K37" s="123">
        <f t="shared" si="2"/>
        <v>14</v>
      </c>
      <c r="L37" s="117">
        <f t="shared" si="2"/>
        <v>1684</v>
      </c>
    </row>
    <row r="38" spans="1:12" x14ac:dyDescent="0.25">
      <c r="A38" s="116">
        <v>28</v>
      </c>
      <c r="B38" s="122" t="s">
        <v>43</v>
      </c>
      <c r="C38" s="117">
        <v>26313</v>
      </c>
      <c r="D38" s="117">
        <v>596388</v>
      </c>
      <c r="E38" s="117">
        <v>7508</v>
      </c>
      <c r="F38" s="117">
        <v>445424</v>
      </c>
      <c r="G38" s="117">
        <v>0</v>
      </c>
      <c r="H38" s="117">
        <v>0</v>
      </c>
      <c r="I38" s="117">
        <v>1298</v>
      </c>
      <c r="J38" s="117">
        <v>150311</v>
      </c>
      <c r="K38" s="123">
        <f t="shared" si="2"/>
        <v>35119</v>
      </c>
      <c r="L38" s="117">
        <f t="shared" si="2"/>
        <v>1192123</v>
      </c>
    </row>
    <row r="39" spans="1:12" x14ac:dyDescent="0.25">
      <c r="A39" s="116">
        <v>29</v>
      </c>
      <c r="B39" s="122" t="s">
        <v>44</v>
      </c>
      <c r="C39" s="117">
        <v>55</v>
      </c>
      <c r="D39" s="117">
        <v>4011</v>
      </c>
      <c r="E39" s="117">
        <v>54</v>
      </c>
      <c r="F39" s="117">
        <v>8695</v>
      </c>
      <c r="G39" s="117">
        <v>0</v>
      </c>
      <c r="H39" s="117">
        <v>0</v>
      </c>
      <c r="I39" s="117">
        <v>1</v>
      </c>
      <c r="J39" s="117">
        <v>6</v>
      </c>
      <c r="K39" s="123">
        <f t="shared" si="2"/>
        <v>110</v>
      </c>
      <c r="L39" s="117">
        <f t="shared" si="2"/>
        <v>12712</v>
      </c>
    </row>
    <row r="40" spans="1:12" x14ac:dyDescent="0.25">
      <c r="A40" s="116">
        <v>30</v>
      </c>
      <c r="B40" s="122" t="s">
        <v>45</v>
      </c>
      <c r="C40" s="117">
        <v>347</v>
      </c>
      <c r="D40" s="117">
        <v>26082</v>
      </c>
      <c r="E40" s="117">
        <v>77</v>
      </c>
      <c r="F40" s="117">
        <v>9867</v>
      </c>
      <c r="G40" s="117">
        <v>0</v>
      </c>
      <c r="H40" s="117">
        <v>0</v>
      </c>
      <c r="I40" s="117">
        <v>3</v>
      </c>
      <c r="J40" s="117">
        <v>678</v>
      </c>
      <c r="K40" s="123">
        <f t="shared" si="2"/>
        <v>427</v>
      </c>
      <c r="L40" s="117">
        <f t="shared" si="2"/>
        <v>36627</v>
      </c>
    </row>
    <row r="41" spans="1:12" x14ac:dyDescent="0.25">
      <c r="A41" s="116">
        <v>31</v>
      </c>
      <c r="B41" s="122" t="s">
        <v>46</v>
      </c>
      <c r="C41" s="117">
        <v>30</v>
      </c>
      <c r="D41" s="117">
        <v>285</v>
      </c>
      <c r="E41" s="117">
        <v>6</v>
      </c>
      <c r="F41" s="117">
        <v>181</v>
      </c>
      <c r="G41" s="117">
        <v>0</v>
      </c>
      <c r="H41" s="117">
        <v>0</v>
      </c>
      <c r="I41" s="117">
        <v>9</v>
      </c>
      <c r="J41" s="117">
        <v>2113</v>
      </c>
      <c r="K41" s="123">
        <f t="shared" si="2"/>
        <v>45</v>
      </c>
      <c r="L41" s="117">
        <f t="shared" si="2"/>
        <v>2579</v>
      </c>
    </row>
    <row r="42" spans="1:12" x14ac:dyDescent="0.25">
      <c r="A42" s="116">
        <v>32</v>
      </c>
      <c r="B42" s="122" t="s">
        <v>47</v>
      </c>
      <c r="C42" s="117">
        <v>157</v>
      </c>
      <c r="D42" s="117">
        <v>2680</v>
      </c>
      <c r="E42" s="117">
        <v>3</v>
      </c>
      <c r="F42" s="117">
        <v>279</v>
      </c>
      <c r="G42" s="117">
        <v>0</v>
      </c>
      <c r="H42" s="117">
        <v>0</v>
      </c>
      <c r="I42" s="117">
        <v>0</v>
      </c>
      <c r="J42" s="117">
        <v>0</v>
      </c>
      <c r="K42" s="123">
        <f t="shared" si="2"/>
        <v>160</v>
      </c>
      <c r="L42" s="117">
        <f t="shared" si="2"/>
        <v>2959</v>
      </c>
    </row>
    <row r="43" spans="1:12" x14ac:dyDescent="0.25">
      <c r="A43" s="116">
        <v>33</v>
      </c>
      <c r="B43" s="122" t="s">
        <v>48</v>
      </c>
      <c r="C43" s="117">
        <v>11148</v>
      </c>
      <c r="D43" s="117">
        <v>263575</v>
      </c>
      <c r="E43" s="117">
        <v>2009</v>
      </c>
      <c r="F43" s="117">
        <v>133372</v>
      </c>
      <c r="G43" s="117">
        <v>0</v>
      </c>
      <c r="H43" s="117">
        <v>0</v>
      </c>
      <c r="I43" s="117">
        <v>443</v>
      </c>
      <c r="J43" s="117">
        <v>53312</v>
      </c>
      <c r="K43" s="123">
        <f t="shared" si="2"/>
        <v>13600</v>
      </c>
      <c r="L43" s="117">
        <f t="shared" si="2"/>
        <v>450259</v>
      </c>
    </row>
    <row r="44" spans="1:12" x14ac:dyDescent="0.25">
      <c r="A44" s="116">
        <v>34</v>
      </c>
      <c r="B44" s="122" t="s">
        <v>49</v>
      </c>
      <c r="C44" s="117">
        <v>110</v>
      </c>
      <c r="D44" s="117">
        <v>1052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23">
        <f t="shared" si="2"/>
        <v>110</v>
      </c>
      <c r="L44" s="117">
        <f t="shared" si="2"/>
        <v>1052</v>
      </c>
    </row>
    <row r="45" spans="1:12" x14ac:dyDescent="0.25">
      <c r="A45" s="118" t="s">
        <v>50</v>
      </c>
      <c r="B45" s="119" t="s">
        <v>26</v>
      </c>
      <c r="C45" s="118">
        <f>SUM(C23:C44)</f>
        <v>399334</v>
      </c>
      <c r="D45" s="118">
        <f t="shared" ref="D45:L45" si="3">SUM(D23:D44)</f>
        <v>6550053</v>
      </c>
      <c r="E45" s="118">
        <f t="shared" si="3"/>
        <v>62009</v>
      </c>
      <c r="F45" s="118">
        <f t="shared" si="3"/>
        <v>3952991</v>
      </c>
      <c r="G45" s="118">
        <f t="shared" si="3"/>
        <v>12</v>
      </c>
      <c r="H45" s="118">
        <f t="shared" si="3"/>
        <v>29133</v>
      </c>
      <c r="I45" s="118">
        <f t="shared" si="3"/>
        <v>13394</v>
      </c>
      <c r="J45" s="118">
        <f t="shared" si="3"/>
        <v>1357718</v>
      </c>
      <c r="K45" s="118">
        <f t="shared" si="3"/>
        <v>474749</v>
      </c>
      <c r="L45" s="118">
        <f t="shared" si="3"/>
        <v>11889895</v>
      </c>
    </row>
    <row r="46" spans="1:12" x14ac:dyDescent="0.25">
      <c r="A46" s="118" t="s">
        <v>51</v>
      </c>
      <c r="B46" s="119" t="s">
        <v>81</v>
      </c>
      <c r="C46" s="118">
        <f>+C45+C21</f>
        <v>843701</v>
      </c>
      <c r="D46" s="118">
        <f t="shared" ref="D46:L46" si="4">+D45+D21</f>
        <v>10914367</v>
      </c>
      <c r="E46" s="118">
        <f t="shared" si="4"/>
        <v>91074</v>
      </c>
      <c r="F46" s="118">
        <f t="shared" si="4"/>
        <v>5981273</v>
      </c>
      <c r="G46" s="118">
        <f t="shared" si="4"/>
        <v>39817</v>
      </c>
      <c r="H46" s="118">
        <f t="shared" si="4"/>
        <v>116617</v>
      </c>
      <c r="I46" s="118">
        <f t="shared" si="4"/>
        <v>16568</v>
      </c>
      <c r="J46" s="118">
        <f t="shared" si="4"/>
        <v>5137430</v>
      </c>
      <c r="K46" s="118">
        <f>+K45+K21</f>
        <v>991160</v>
      </c>
      <c r="L46" s="118">
        <f t="shared" si="4"/>
        <v>22149687</v>
      </c>
    </row>
    <row r="47" spans="1:12" x14ac:dyDescent="0.25">
      <c r="A47" s="41" t="s">
        <v>53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</row>
    <row r="48" spans="1:12" x14ac:dyDescent="0.25">
      <c r="A48" s="116">
        <v>35</v>
      </c>
      <c r="B48" s="29" t="s">
        <v>54</v>
      </c>
      <c r="C48" s="117">
        <v>125871</v>
      </c>
      <c r="D48" s="117">
        <v>330820</v>
      </c>
      <c r="E48" s="117">
        <v>188</v>
      </c>
      <c r="F48" s="117">
        <v>39949</v>
      </c>
      <c r="G48" s="117">
        <v>0</v>
      </c>
      <c r="H48" s="117">
        <v>0</v>
      </c>
      <c r="I48" s="117">
        <v>0</v>
      </c>
      <c r="J48" s="117">
        <v>0</v>
      </c>
      <c r="K48" s="123">
        <f t="shared" ref="K48:L48" si="5">C48+E48+G48+I48</f>
        <v>126059</v>
      </c>
      <c r="L48" s="117">
        <f t="shared" si="5"/>
        <v>370769</v>
      </c>
    </row>
    <row r="49" spans="1:12" x14ac:dyDescent="0.25">
      <c r="A49" s="118" t="s">
        <v>55</v>
      </c>
      <c r="B49" s="119" t="s">
        <v>26</v>
      </c>
      <c r="C49" s="118">
        <f t="shared" ref="C49:L49" si="6">SUM(C48:C48)</f>
        <v>125871</v>
      </c>
      <c r="D49" s="120">
        <f t="shared" si="6"/>
        <v>330820</v>
      </c>
      <c r="E49" s="118">
        <f t="shared" si="6"/>
        <v>188</v>
      </c>
      <c r="F49" s="120">
        <f t="shared" si="6"/>
        <v>39949</v>
      </c>
      <c r="G49" s="118">
        <f t="shared" si="6"/>
        <v>0</v>
      </c>
      <c r="H49" s="120">
        <f t="shared" si="6"/>
        <v>0</v>
      </c>
      <c r="I49" s="118">
        <f t="shared" si="6"/>
        <v>0</v>
      </c>
      <c r="J49" s="120">
        <f t="shared" si="6"/>
        <v>0</v>
      </c>
      <c r="K49" s="118">
        <f t="shared" si="6"/>
        <v>126059</v>
      </c>
      <c r="L49" s="118">
        <f t="shared" si="6"/>
        <v>370769</v>
      </c>
    </row>
    <row r="50" spans="1:12" x14ac:dyDescent="0.25">
      <c r="A50" s="41" t="s">
        <v>56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1" spans="1:12" x14ac:dyDescent="0.25">
      <c r="A51" s="116">
        <v>36</v>
      </c>
      <c r="B51" s="29" t="s">
        <v>57</v>
      </c>
      <c r="C51" s="117">
        <v>27500</v>
      </c>
      <c r="D51" s="117">
        <v>69234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23">
        <f t="shared" ref="K51:L52" si="7">C51+E51+G51+I51</f>
        <v>27500</v>
      </c>
      <c r="L51" s="117">
        <f t="shared" si="7"/>
        <v>69234</v>
      </c>
    </row>
    <row r="52" spans="1:12" x14ac:dyDescent="0.25">
      <c r="A52" s="116">
        <v>37</v>
      </c>
      <c r="B52" s="29" t="s">
        <v>58</v>
      </c>
      <c r="C52" s="117">
        <v>754</v>
      </c>
      <c r="D52" s="117">
        <v>640</v>
      </c>
      <c r="E52" s="117">
        <v>585</v>
      </c>
      <c r="F52" s="117">
        <v>291</v>
      </c>
      <c r="G52" s="117">
        <v>1252</v>
      </c>
      <c r="H52" s="117">
        <v>1646</v>
      </c>
      <c r="I52" s="117">
        <v>3</v>
      </c>
      <c r="J52" s="117">
        <v>18</v>
      </c>
      <c r="K52" s="123">
        <f t="shared" si="7"/>
        <v>2594</v>
      </c>
      <c r="L52" s="117">
        <f t="shared" si="7"/>
        <v>2595</v>
      </c>
    </row>
    <row r="53" spans="1:12" x14ac:dyDescent="0.25">
      <c r="A53" s="118" t="s">
        <v>59</v>
      </c>
      <c r="B53" s="119" t="s">
        <v>26</v>
      </c>
      <c r="C53" s="118">
        <f>SUM(C51:C52)</f>
        <v>28254</v>
      </c>
      <c r="D53" s="120">
        <f>SUM(D51:D52)</f>
        <v>69874</v>
      </c>
      <c r="E53" s="118">
        <f>SUM(E51:E52)</f>
        <v>585</v>
      </c>
      <c r="F53" s="120">
        <f t="shared" ref="F53:J53" si="8">SUM(F51:F52)</f>
        <v>291</v>
      </c>
      <c r="G53" s="118">
        <f t="shared" si="8"/>
        <v>1252</v>
      </c>
      <c r="H53" s="120">
        <f t="shared" si="8"/>
        <v>1646</v>
      </c>
      <c r="I53" s="118">
        <f t="shared" si="8"/>
        <v>3</v>
      </c>
      <c r="J53" s="120">
        <f t="shared" si="8"/>
        <v>18</v>
      </c>
      <c r="K53" s="118">
        <f>SUM(K51:K52)</f>
        <v>30094</v>
      </c>
      <c r="L53" s="118">
        <f>SUM(L51:L52)</f>
        <v>71829</v>
      </c>
    </row>
    <row r="54" spans="1:12" x14ac:dyDescent="0.25">
      <c r="A54" s="41" t="s">
        <v>82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spans="1:12" x14ac:dyDescent="0.25">
      <c r="A55" s="116">
        <v>38</v>
      </c>
      <c r="B55" s="29" t="s">
        <v>61</v>
      </c>
      <c r="C55" s="117">
        <v>147726</v>
      </c>
      <c r="D55" s="117">
        <v>1269720</v>
      </c>
      <c r="E55" s="117">
        <v>1443</v>
      </c>
      <c r="F55" s="117">
        <v>146848</v>
      </c>
      <c r="G55" s="117">
        <v>0</v>
      </c>
      <c r="H55" s="117">
        <v>0</v>
      </c>
      <c r="I55" s="117">
        <v>103</v>
      </c>
      <c r="J55" s="117">
        <v>31876</v>
      </c>
      <c r="K55" s="123">
        <f t="shared" ref="K55:L63" si="9">C55+E55+G55+I55</f>
        <v>149272</v>
      </c>
      <c r="L55" s="117">
        <f t="shared" si="9"/>
        <v>1448444</v>
      </c>
    </row>
    <row r="56" spans="1:12" x14ac:dyDescent="0.25">
      <c r="A56" s="116">
        <v>39</v>
      </c>
      <c r="B56" s="29" t="s">
        <v>62</v>
      </c>
      <c r="C56" s="117">
        <v>8444</v>
      </c>
      <c r="D56" s="117">
        <v>58040</v>
      </c>
      <c r="E56" s="117">
        <v>237</v>
      </c>
      <c r="F56" s="117">
        <v>3564</v>
      </c>
      <c r="G56" s="117">
        <v>0</v>
      </c>
      <c r="H56" s="117">
        <v>0</v>
      </c>
      <c r="I56" s="117">
        <v>113</v>
      </c>
      <c r="J56" s="117">
        <v>2738</v>
      </c>
      <c r="K56" s="123">
        <f t="shared" si="9"/>
        <v>8794</v>
      </c>
      <c r="L56" s="117">
        <f t="shared" si="9"/>
        <v>64342</v>
      </c>
    </row>
    <row r="57" spans="1:12" x14ac:dyDescent="0.25">
      <c r="A57" s="116">
        <v>40</v>
      </c>
      <c r="B57" s="29" t="s">
        <v>63</v>
      </c>
      <c r="C57" s="117">
        <v>24171</v>
      </c>
      <c r="D57" s="117">
        <v>72519</v>
      </c>
      <c r="E57" s="117">
        <v>26</v>
      </c>
      <c r="F57" s="117">
        <v>2244</v>
      </c>
      <c r="G57" s="117">
        <v>0</v>
      </c>
      <c r="H57" s="117">
        <v>0</v>
      </c>
      <c r="I57" s="117">
        <v>2</v>
      </c>
      <c r="J57" s="117">
        <v>46</v>
      </c>
      <c r="K57" s="123">
        <f t="shared" si="9"/>
        <v>24199</v>
      </c>
      <c r="L57" s="117">
        <f t="shared" si="9"/>
        <v>74809</v>
      </c>
    </row>
    <row r="58" spans="1:12" x14ac:dyDescent="0.25">
      <c r="A58" s="116">
        <v>41</v>
      </c>
      <c r="B58" s="29" t="s">
        <v>64</v>
      </c>
      <c r="C58" s="117">
        <v>47431</v>
      </c>
      <c r="D58" s="117">
        <v>28491</v>
      </c>
      <c r="E58" s="117">
        <v>40</v>
      </c>
      <c r="F58" s="117">
        <v>3176</v>
      </c>
      <c r="G58" s="117">
        <v>0</v>
      </c>
      <c r="H58" s="117">
        <v>0</v>
      </c>
      <c r="I58" s="117">
        <v>2</v>
      </c>
      <c r="J58" s="117">
        <v>96</v>
      </c>
      <c r="K58" s="123">
        <f t="shared" si="9"/>
        <v>47473</v>
      </c>
      <c r="L58" s="117">
        <f t="shared" si="9"/>
        <v>31763</v>
      </c>
    </row>
    <row r="59" spans="1:12" x14ac:dyDescent="0.25">
      <c r="A59" s="116">
        <v>42</v>
      </c>
      <c r="B59" s="29" t="s">
        <v>65</v>
      </c>
      <c r="C59" s="117">
        <v>535</v>
      </c>
      <c r="D59" s="117">
        <v>14720</v>
      </c>
      <c r="E59" s="117">
        <v>32</v>
      </c>
      <c r="F59" s="117">
        <v>2397</v>
      </c>
      <c r="G59" s="117">
        <v>0</v>
      </c>
      <c r="H59" s="117">
        <v>0</v>
      </c>
      <c r="I59" s="117">
        <v>34</v>
      </c>
      <c r="J59" s="117">
        <v>723</v>
      </c>
      <c r="K59" s="123">
        <f t="shared" si="9"/>
        <v>601</v>
      </c>
      <c r="L59" s="117">
        <f t="shared" si="9"/>
        <v>17840</v>
      </c>
    </row>
    <row r="60" spans="1:12" x14ac:dyDescent="0.25">
      <c r="A60" s="116">
        <v>43</v>
      </c>
      <c r="B60" s="29" t="s">
        <v>66</v>
      </c>
      <c r="C60" s="117">
        <v>83</v>
      </c>
      <c r="D60" s="117">
        <v>842</v>
      </c>
      <c r="E60" s="117">
        <v>8</v>
      </c>
      <c r="F60" s="117">
        <v>516</v>
      </c>
      <c r="G60" s="117">
        <v>0</v>
      </c>
      <c r="H60" s="117">
        <v>0</v>
      </c>
      <c r="I60" s="117">
        <v>3</v>
      </c>
      <c r="J60" s="117">
        <v>26</v>
      </c>
      <c r="K60" s="123">
        <f t="shared" si="9"/>
        <v>94</v>
      </c>
      <c r="L60" s="117">
        <f t="shared" si="9"/>
        <v>1384</v>
      </c>
    </row>
    <row r="61" spans="1:12" x14ac:dyDescent="0.25">
      <c r="A61" s="116">
        <v>44</v>
      </c>
      <c r="B61" s="29" t="s">
        <v>67</v>
      </c>
      <c r="C61" s="117">
        <v>3183</v>
      </c>
      <c r="D61" s="117">
        <v>14216</v>
      </c>
      <c r="E61" s="117">
        <v>308</v>
      </c>
      <c r="F61" s="117">
        <v>5527</v>
      </c>
      <c r="G61" s="117">
        <v>0</v>
      </c>
      <c r="H61" s="117">
        <v>0</v>
      </c>
      <c r="I61" s="117">
        <v>36</v>
      </c>
      <c r="J61" s="117">
        <v>761</v>
      </c>
      <c r="K61" s="123">
        <f t="shared" si="9"/>
        <v>3527</v>
      </c>
      <c r="L61" s="117">
        <f t="shared" si="9"/>
        <v>20504</v>
      </c>
    </row>
    <row r="62" spans="1:12" x14ac:dyDescent="0.25">
      <c r="A62" s="116">
        <v>45</v>
      </c>
      <c r="B62" s="29" t="s">
        <v>69</v>
      </c>
      <c r="C62" s="117">
        <v>1593</v>
      </c>
      <c r="D62" s="117">
        <v>694</v>
      </c>
      <c r="E62" s="117">
        <v>0</v>
      </c>
      <c r="F62" s="117">
        <v>0</v>
      </c>
      <c r="G62" s="117">
        <v>0</v>
      </c>
      <c r="H62" s="117">
        <v>0</v>
      </c>
      <c r="I62" s="117">
        <v>0</v>
      </c>
      <c r="J62" s="117">
        <v>0</v>
      </c>
      <c r="K62" s="123">
        <f t="shared" si="9"/>
        <v>1593</v>
      </c>
      <c r="L62" s="117">
        <f t="shared" si="9"/>
        <v>694</v>
      </c>
    </row>
    <row r="63" spans="1:12" x14ac:dyDescent="0.25">
      <c r="A63" s="116">
        <v>46</v>
      </c>
      <c r="B63" s="29" t="s">
        <v>70</v>
      </c>
      <c r="C63" s="117">
        <v>5485</v>
      </c>
      <c r="D63" s="117">
        <v>4714</v>
      </c>
      <c r="E63" s="117">
        <v>16</v>
      </c>
      <c r="F63" s="117">
        <v>297</v>
      </c>
      <c r="G63" s="117">
        <v>0</v>
      </c>
      <c r="H63" s="117">
        <v>0</v>
      </c>
      <c r="I63" s="117">
        <v>8</v>
      </c>
      <c r="J63" s="117">
        <v>195</v>
      </c>
      <c r="K63" s="123">
        <f t="shared" si="9"/>
        <v>5509</v>
      </c>
      <c r="L63" s="117">
        <f t="shared" si="9"/>
        <v>5206</v>
      </c>
    </row>
    <row r="64" spans="1:12" x14ac:dyDescent="0.25">
      <c r="A64" s="118" t="s">
        <v>71</v>
      </c>
      <c r="B64" s="119" t="s">
        <v>26</v>
      </c>
      <c r="C64" s="118">
        <f>SUM(C55:C63)</f>
        <v>238651</v>
      </c>
      <c r="D64" s="118">
        <f t="shared" ref="D64:L64" si="10">SUM(D55:D63)</f>
        <v>1463956</v>
      </c>
      <c r="E64" s="118">
        <f t="shared" si="10"/>
        <v>2110</v>
      </c>
      <c r="F64" s="118">
        <f t="shared" si="10"/>
        <v>164569</v>
      </c>
      <c r="G64" s="118">
        <f t="shared" si="10"/>
        <v>0</v>
      </c>
      <c r="H64" s="118">
        <f t="shared" si="10"/>
        <v>0</v>
      </c>
      <c r="I64" s="118">
        <f t="shared" si="10"/>
        <v>301</v>
      </c>
      <c r="J64" s="118">
        <f t="shared" si="10"/>
        <v>36461</v>
      </c>
      <c r="K64" s="118">
        <f t="shared" si="10"/>
        <v>241062</v>
      </c>
      <c r="L64" s="118">
        <f t="shared" si="10"/>
        <v>1664986</v>
      </c>
    </row>
    <row r="65" spans="1:12" x14ac:dyDescent="0.25">
      <c r="A65" s="125" t="s">
        <v>72</v>
      </c>
      <c r="B65" s="125"/>
      <c r="C65" s="118">
        <f t="shared" ref="C65:J65" si="11">C46+C49+C53+C64</f>
        <v>1236477</v>
      </c>
      <c r="D65" s="120">
        <f t="shared" si="11"/>
        <v>12779017</v>
      </c>
      <c r="E65" s="118">
        <f t="shared" si="11"/>
        <v>93957</v>
      </c>
      <c r="F65" s="120">
        <f t="shared" si="11"/>
        <v>6186082</v>
      </c>
      <c r="G65" s="120">
        <f t="shared" si="11"/>
        <v>41069</v>
      </c>
      <c r="H65" s="120">
        <f t="shared" si="11"/>
        <v>118263</v>
      </c>
      <c r="I65" s="120">
        <f t="shared" si="11"/>
        <v>16872</v>
      </c>
      <c r="J65" s="120">
        <f t="shared" si="11"/>
        <v>5173909</v>
      </c>
      <c r="K65" s="120">
        <f>+K46+K49+K53+K64</f>
        <v>1388375</v>
      </c>
      <c r="L65" s="120">
        <f>L46+L49+L53+L64</f>
        <v>24257271</v>
      </c>
    </row>
  </sheetData>
  <mergeCells count="18">
    <mergeCell ref="A1:L1"/>
    <mergeCell ref="A2:L2"/>
    <mergeCell ref="A3:L3"/>
    <mergeCell ref="A4:L4"/>
    <mergeCell ref="I5:J5"/>
    <mergeCell ref="A54:L54"/>
    <mergeCell ref="A65:B65"/>
    <mergeCell ref="I6:J6"/>
    <mergeCell ref="K6:L6"/>
    <mergeCell ref="A8:L8"/>
    <mergeCell ref="A22:L22"/>
    <mergeCell ref="A47:L47"/>
    <mergeCell ref="A50:L50"/>
    <mergeCell ref="A6:A7"/>
    <mergeCell ref="B6:B7"/>
    <mergeCell ref="C6:D6"/>
    <mergeCell ref="E6:F6"/>
    <mergeCell ref="G6:H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F19D-2C39-4214-8971-0EDA3DDC9023}">
  <dimension ref="A1:P65"/>
  <sheetViews>
    <sheetView workbookViewId="0">
      <selection activeCell="V14" sqref="V14"/>
    </sheetView>
  </sheetViews>
  <sheetFormatPr defaultRowHeight="15" x14ac:dyDescent="0.25"/>
  <cols>
    <col min="2" max="2" width="37.28515625" bestFit="1" customWidth="1"/>
    <col min="8" max="8" width="10.28515625" bestFit="1" customWidth="1"/>
    <col min="16" max="16" width="10.28515625" bestFit="1" customWidth="1"/>
  </cols>
  <sheetData>
    <row r="1" spans="1:16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5.75" x14ac:dyDescent="0.25">
      <c r="A3" s="44" t="s">
        <v>168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x14ac:dyDescent="0.25">
      <c r="A4" s="43" t="s">
        <v>275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15.75" x14ac:dyDescent="0.25">
      <c r="A5" s="16"/>
      <c r="B5" s="97"/>
      <c r="C5" s="16"/>
      <c r="D5" s="17"/>
      <c r="E5" s="16"/>
      <c r="F5" s="17"/>
      <c r="G5" s="16"/>
      <c r="H5" s="17"/>
      <c r="I5" s="16"/>
      <c r="J5" s="17"/>
      <c r="K5" s="16"/>
      <c r="L5" s="17"/>
      <c r="M5" s="76" t="s">
        <v>74</v>
      </c>
      <c r="N5" s="18"/>
      <c r="O5" s="98" t="s">
        <v>176</v>
      </c>
      <c r="P5" s="16"/>
    </row>
    <row r="6" spans="1:16" ht="15" customHeight="1" x14ac:dyDescent="0.25">
      <c r="A6" s="100" t="s">
        <v>4</v>
      </c>
      <c r="B6" s="101" t="s">
        <v>5</v>
      </c>
      <c r="C6" s="40" t="s">
        <v>169</v>
      </c>
      <c r="D6" s="40"/>
      <c r="E6" s="40" t="s">
        <v>170</v>
      </c>
      <c r="F6" s="40"/>
      <c r="G6" s="40" t="s">
        <v>171</v>
      </c>
      <c r="H6" s="40"/>
      <c r="I6" s="40" t="s">
        <v>172</v>
      </c>
      <c r="J6" s="40"/>
      <c r="K6" s="40" t="s">
        <v>173</v>
      </c>
      <c r="L6" s="40"/>
      <c r="M6" s="40" t="s">
        <v>174</v>
      </c>
      <c r="N6" s="40"/>
      <c r="O6" s="40" t="s">
        <v>175</v>
      </c>
      <c r="P6" s="40"/>
    </row>
    <row r="7" spans="1:16" ht="15.75" x14ac:dyDescent="0.25">
      <c r="A7" s="100"/>
      <c r="B7" s="101"/>
      <c r="C7" s="102" t="s">
        <v>138</v>
      </c>
      <c r="D7" s="103" t="s">
        <v>139</v>
      </c>
      <c r="E7" s="102" t="s">
        <v>138</v>
      </c>
      <c r="F7" s="103" t="s">
        <v>139</v>
      </c>
      <c r="G7" s="102" t="s">
        <v>138</v>
      </c>
      <c r="H7" s="103" t="s">
        <v>139</v>
      </c>
      <c r="I7" s="102" t="s">
        <v>138</v>
      </c>
      <c r="J7" s="103" t="s">
        <v>139</v>
      </c>
      <c r="K7" s="102" t="s">
        <v>138</v>
      </c>
      <c r="L7" s="103" t="s">
        <v>139</v>
      </c>
      <c r="M7" s="102" t="s">
        <v>138</v>
      </c>
      <c r="N7" s="103" t="s">
        <v>139</v>
      </c>
      <c r="O7" s="102" t="s">
        <v>138</v>
      </c>
      <c r="P7" s="102" t="s">
        <v>139</v>
      </c>
    </row>
    <row r="8" spans="1:16" ht="15.75" x14ac:dyDescent="0.25">
      <c r="A8" s="38" t="s">
        <v>12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x14ac:dyDescent="0.25">
      <c r="A9" s="21">
        <v>1</v>
      </c>
      <c r="B9" s="22" t="s">
        <v>13</v>
      </c>
      <c r="C9" s="23">
        <v>1</v>
      </c>
      <c r="D9" s="23">
        <v>300</v>
      </c>
      <c r="E9" s="23">
        <v>6427</v>
      </c>
      <c r="F9" s="23">
        <v>31768</v>
      </c>
      <c r="G9" s="23">
        <v>28469</v>
      </c>
      <c r="H9" s="23">
        <v>309030</v>
      </c>
      <c r="I9" s="23">
        <v>80</v>
      </c>
      <c r="J9" s="23">
        <v>2846</v>
      </c>
      <c r="K9" s="23">
        <v>6888</v>
      </c>
      <c r="L9" s="23">
        <v>10648</v>
      </c>
      <c r="M9" s="23">
        <v>9</v>
      </c>
      <c r="N9" s="23">
        <v>63</v>
      </c>
      <c r="O9" s="23">
        <f>C9+E9+G9+I9+K9+M9</f>
        <v>41874</v>
      </c>
      <c r="P9" s="23">
        <f>D9+F9+H9+J9+L9+N9</f>
        <v>354655</v>
      </c>
    </row>
    <row r="10" spans="1:16" x14ac:dyDescent="0.25">
      <c r="A10" s="21">
        <v>2</v>
      </c>
      <c r="B10" s="22" t="s">
        <v>14</v>
      </c>
      <c r="C10" s="23">
        <v>0</v>
      </c>
      <c r="D10" s="23">
        <v>0</v>
      </c>
      <c r="E10" s="23">
        <v>1009</v>
      </c>
      <c r="F10" s="23">
        <v>4042</v>
      </c>
      <c r="G10" s="23">
        <v>9821</v>
      </c>
      <c r="H10" s="23">
        <v>144444</v>
      </c>
      <c r="I10" s="23">
        <v>1</v>
      </c>
      <c r="J10" s="23">
        <v>2</v>
      </c>
      <c r="K10" s="23">
        <v>23</v>
      </c>
      <c r="L10" s="23">
        <v>140</v>
      </c>
      <c r="M10" s="23">
        <v>0</v>
      </c>
      <c r="N10" s="23">
        <v>0</v>
      </c>
      <c r="O10" s="23">
        <f t="shared" ref="O10:P21" si="0">C10+E10+G10+I10+K10+M10</f>
        <v>10854</v>
      </c>
      <c r="P10" s="23">
        <f t="shared" si="0"/>
        <v>148628</v>
      </c>
    </row>
    <row r="11" spans="1:16" x14ac:dyDescent="0.25">
      <c r="A11" s="21">
        <v>3</v>
      </c>
      <c r="B11" s="22" t="s">
        <v>15</v>
      </c>
      <c r="C11" s="23">
        <v>0</v>
      </c>
      <c r="D11" s="23">
        <v>0</v>
      </c>
      <c r="E11" s="23">
        <v>366</v>
      </c>
      <c r="F11" s="23">
        <v>2232</v>
      </c>
      <c r="G11" s="23">
        <v>2375</v>
      </c>
      <c r="H11" s="23">
        <v>34422</v>
      </c>
      <c r="I11" s="23">
        <v>181</v>
      </c>
      <c r="J11" s="23">
        <v>309</v>
      </c>
      <c r="K11" s="23">
        <v>0</v>
      </c>
      <c r="L11" s="23">
        <v>0</v>
      </c>
      <c r="M11" s="23">
        <v>0</v>
      </c>
      <c r="N11" s="23">
        <v>0</v>
      </c>
      <c r="O11" s="23">
        <f t="shared" si="0"/>
        <v>2922</v>
      </c>
      <c r="P11" s="23">
        <f t="shared" si="0"/>
        <v>36963</v>
      </c>
    </row>
    <row r="12" spans="1:16" x14ac:dyDescent="0.25">
      <c r="A12" s="21">
        <v>4</v>
      </c>
      <c r="B12" s="22" t="s">
        <v>16</v>
      </c>
      <c r="C12" s="23">
        <v>0</v>
      </c>
      <c r="D12" s="23">
        <v>0</v>
      </c>
      <c r="E12" s="23">
        <v>3272</v>
      </c>
      <c r="F12" s="23">
        <v>16327</v>
      </c>
      <c r="G12" s="23">
        <v>11165</v>
      </c>
      <c r="H12" s="23">
        <v>151730</v>
      </c>
      <c r="I12" s="23">
        <v>1787</v>
      </c>
      <c r="J12" s="23">
        <v>2672</v>
      </c>
      <c r="K12" s="23">
        <v>30</v>
      </c>
      <c r="L12" s="23">
        <v>18</v>
      </c>
      <c r="M12" s="23">
        <v>0</v>
      </c>
      <c r="N12" s="23">
        <v>0</v>
      </c>
      <c r="O12" s="23">
        <f t="shared" si="0"/>
        <v>16254</v>
      </c>
      <c r="P12" s="23">
        <f t="shared" si="0"/>
        <v>170747</v>
      </c>
    </row>
    <row r="13" spans="1:16" x14ac:dyDescent="0.25">
      <c r="A13" s="21">
        <v>5</v>
      </c>
      <c r="B13" s="22" t="s">
        <v>17</v>
      </c>
      <c r="C13" s="23">
        <v>0</v>
      </c>
      <c r="D13" s="23">
        <v>0</v>
      </c>
      <c r="E13" s="23">
        <v>1452</v>
      </c>
      <c r="F13" s="23">
        <v>8816</v>
      </c>
      <c r="G13" s="23">
        <v>7697</v>
      </c>
      <c r="H13" s="23">
        <v>80941</v>
      </c>
      <c r="I13" s="23">
        <v>5</v>
      </c>
      <c r="J13" s="23">
        <v>9</v>
      </c>
      <c r="K13" s="23">
        <v>9</v>
      </c>
      <c r="L13" s="23">
        <v>1</v>
      </c>
      <c r="M13" s="23">
        <v>2</v>
      </c>
      <c r="N13" s="23">
        <v>13</v>
      </c>
      <c r="O13" s="23">
        <f t="shared" si="0"/>
        <v>9165</v>
      </c>
      <c r="P13" s="23">
        <f t="shared" si="0"/>
        <v>89780</v>
      </c>
    </row>
    <row r="14" spans="1:16" x14ac:dyDescent="0.25">
      <c r="A14" s="21">
        <v>6</v>
      </c>
      <c r="B14" s="22" t="s">
        <v>18</v>
      </c>
      <c r="C14" s="23">
        <v>0</v>
      </c>
      <c r="D14" s="23">
        <v>0</v>
      </c>
      <c r="E14" s="23">
        <v>411</v>
      </c>
      <c r="F14" s="23">
        <v>2059</v>
      </c>
      <c r="G14" s="23">
        <v>3482</v>
      </c>
      <c r="H14" s="23">
        <v>40308</v>
      </c>
      <c r="I14" s="23">
        <v>553</v>
      </c>
      <c r="J14" s="23">
        <v>8456</v>
      </c>
      <c r="K14" s="23">
        <v>0</v>
      </c>
      <c r="L14" s="23">
        <v>0</v>
      </c>
      <c r="M14" s="23">
        <v>0</v>
      </c>
      <c r="N14" s="23">
        <v>0</v>
      </c>
      <c r="O14" s="23">
        <f t="shared" si="0"/>
        <v>4446</v>
      </c>
      <c r="P14" s="23">
        <f t="shared" si="0"/>
        <v>50823</v>
      </c>
    </row>
    <row r="15" spans="1:16" x14ac:dyDescent="0.25">
      <c r="A15" s="21">
        <v>7</v>
      </c>
      <c r="B15" s="22" t="s">
        <v>19</v>
      </c>
      <c r="C15" s="23">
        <v>0</v>
      </c>
      <c r="D15" s="23">
        <v>0</v>
      </c>
      <c r="E15" s="23">
        <v>216</v>
      </c>
      <c r="F15" s="23">
        <v>845</v>
      </c>
      <c r="G15" s="23">
        <v>1809</v>
      </c>
      <c r="H15" s="23">
        <v>21200</v>
      </c>
      <c r="I15" s="23">
        <v>0</v>
      </c>
      <c r="J15" s="23">
        <v>0</v>
      </c>
      <c r="K15" s="23">
        <v>237</v>
      </c>
      <c r="L15" s="23">
        <v>22045</v>
      </c>
      <c r="M15" s="23">
        <v>0</v>
      </c>
      <c r="N15" s="23">
        <v>0</v>
      </c>
      <c r="O15" s="23">
        <f t="shared" si="0"/>
        <v>2262</v>
      </c>
      <c r="P15" s="23">
        <f t="shared" si="0"/>
        <v>44090</v>
      </c>
    </row>
    <row r="16" spans="1:16" x14ac:dyDescent="0.25">
      <c r="A16" s="21">
        <v>8</v>
      </c>
      <c r="B16" s="22" t="s">
        <v>20</v>
      </c>
      <c r="C16" s="23">
        <v>4</v>
      </c>
      <c r="D16" s="23">
        <v>0</v>
      </c>
      <c r="E16" s="23">
        <v>6452</v>
      </c>
      <c r="F16" s="23">
        <v>29683</v>
      </c>
      <c r="G16" s="23">
        <v>34283</v>
      </c>
      <c r="H16" s="23">
        <v>364402</v>
      </c>
      <c r="I16" s="23">
        <v>7212</v>
      </c>
      <c r="J16" s="23">
        <v>14464</v>
      </c>
      <c r="K16" s="23">
        <v>812</v>
      </c>
      <c r="L16" s="23">
        <v>150</v>
      </c>
      <c r="M16" s="23">
        <v>3</v>
      </c>
      <c r="N16" s="23">
        <v>35</v>
      </c>
      <c r="O16" s="23">
        <f t="shared" si="0"/>
        <v>48766</v>
      </c>
      <c r="P16" s="23">
        <f t="shared" si="0"/>
        <v>408734</v>
      </c>
    </row>
    <row r="17" spans="1:16" x14ac:dyDescent="0.25">
      <c r="A17" s="21">
        <v>9</v>
      </c>
      <c r="B17" s="22" t="s">
        <v>21</v>
      </c>
      <c r="C17" s="23">
        <v>0</v>
      </c>
      <c r="D17" s="23">
        <v>0</v>
      </c>
      <c r="E17" s="23">
        <v>82</v>
      </c>
      <c r="F17" s="23">
        <v>423</v>
      </c>
      <c r="G17" s="23">
        <v>1727</v>
      </c>
      <c r="H17" s="23">
        <v>19131</v>
      </c>
      <c r="I17" s="23">
        <v>276</v>
      </c>
      <c r="J17" s="23">
        <v>447</v>
      </c>
      <c r="K17" s="23">
        <v>281</v>
      </c>
      <c r="L17" s="23">
        <v>67</v>
      </c>
      <c r="M17" s="23">
        <v>0</v>
      </c>
      <c r="N17" s="23">
        <v>0</v>
      </c>
      <c r="O17" s="23">
        <f t="shared" si="0"/>
        <v>2366</v>
      </c>
      <c r="P17" s="23">
        <f t="shared" si="0"/>
        <v>20068</v>
      </c>
    </row>
    <row r="18" spans="1:16" x14ac:dyDescent="0.25">
      <c r="A18" s="21">
        <v>10</v>
      </c>
      <c r="B18" s="22" t="s">
        <v>22</v>
      </c>
      <c r="C18" s="23">
        <v>0</v>
      </c>
      <c r="D18" s="23">
        <v>0</v>
      </c>
      <c r="E18" s="23">
        <v>1903</v>
      </c>
      <c r="F18" s="23">
        <v>9347</v>
      </c>
      <c r="G18" s="23">
        <v>9470</v>
      </c>
      <c r="H18" s="23">
        <v>83454</v>
      </c>
      <c r="I18" s="23">
        <v>4</v>
      </c>
      <c r="J18" s="23">
        <v>797</v>
      </c>
      <c r="K18" s="23">
        <v>936</v>
      </c>
      <c r="L18" s="23">
        <v>14</v>
      </c>
      <c r="M18" s="23">
        <v>30</v>
      </c>
      <c r="N18" s="23">
        <v>316</v>
      </c>
      <c r="O18" s="23">
        <f t="shared" si="0"/>
        <v>12343</v>
      </c>
      <c r="P18" s="23">
        <f t="shared" si="0"/>
        <v>93928</v>
      </c>
    </row>
    <row r="19" spans="1:16" x14ac:dyDescent="0.25">
      <c r="A19" s="21">
        <v>11</v>
      </c>
      <c r="B19" s="22" t="s">
        <v>23</v>
      </c>
      <c r="C19" s="23">
        <v>26</v>
      </c>
      <c r="D19" s="23">
        <v>12310</v>
      </c>
      <c r="E19" s="23">
        <v>936</v>
      </c>
      <c r="F19" s="23">
        <v>5111</v>
      </c>
      <c r="G19" s="23">
        <v>11275</v>
      </c>
      <c r="H19" s="23">
        <v>94814</v>
      </c>
      <c r="I19" s="23">
        <v>8</v>
      </c>
      <c r="J19" s="23">
        <v>1325</v>
      </c>
      <c r="K19" s="23">
        <v>15295</v>
      </c>
      <c r="L19" s="23">
        <v>94656</v>
      </c>
      <c r="M19" s="23">
        <v>1</v>
      </c>
      <c r="N19" s="23">
        <v>5000</v>
      </c>
      <c r="O19" s="23">
        <f t="shared" si="0"/>
        <v>27541</v>
      </c>
      <c r="P19" s="23">
        <f t="shared" si="0"/>
        <v>213216</v>
      </c>
    </row>
    <row r="20" spans="1:16" x14ac:dyDescent="0.25">
      <c r="A20" s="21">
        <v>12</v>
      </c>
      <c r="B20" s="22" t="s">
        <v>24</v>
      </c>
      <c r="C20" s="23">
        <v>3</v>
      </c>
      <c r="D20" s="23">
        <v>1913</v>
      </c>
      <c r="E20" s="23">
        <v>18602</v>
      </c>
      <c r="F20" s="23">
        <v>94930</v>
      </c>
      <c r="G20" s="23">
        <v>115718</v>
      </c>
      <c r="H20" s="23">
        <v>1594189</v>
      </c>
      <c r="I20" s="23">
        <v>39808</v>
      </c>
      <c r="J20" s="23">
        <v>146731</v>
      </c>
      <c r="K20" s="23">
        <v>0</v>
      </c>
      <c r="L20" s="23">
        <v>0</v>
      </c>
      <c r="M20" s="23">
        <v>29</v>
      </c>
      <c r="N20" s="23">
        <v>258</v>
      </c>
      <c r="O20" s="23">
        <f t="shared" si="0"/>
        <v>174160</v>
      </c>
      <c r="P20" s="23">
        <f t="shared" si="0"/>
        <v>1838021</v>
      </c>
    </row>
    <row r="21" spans="1:16" ht="15.75" x14ac:dyDescent="0.25">
      <c r="A21" s="25" t="s">
        <v>25</v>
      </c>
      <c r="B21" s="26" t="s">
        <v>26</v>
      </c>
      <c r="C21" s="25">
        <f t="shared" ref="C21:L21" si="1">SUM(C9:C20)</f>
        <v>34</v>
      </c>
      <c r="D21" s="27">
        <f t="shared" si="1"/>
        <v>14523</v>
      </c>
      <c r="E21" s="25">
        <f t="shared" si="1"/>
        <v>41128</v>
      </c>
      <c r="F21" s="27">
        <f t="shared" si="1"/>
        <v>205583</v>
      </c>
      <c r="G21" s="25">
        <f t="shared" si="1"/>
        <v>237291</v>
      </c>
      <c r="H21" s="27">
        <f t="shared" si="1"/>
        <v>2938065</v>
      </c>
      <c r="I21" s="25">
        <f t="shared" si="1"/>
        <v>49915</v>
      </c>
      <c r="J21" s="27">
        <f t="shared" si="1"/>
        <v>178058</v>
      </c>
      <c r="K21" s="25">
        <f t="shared" si="1"/>
        <v>24511</v>
      </c>
      <c r="L21" s="27">
        <f t="shared" si="1"/>
        <v>127739</v>
      </c>
      <c r="M21" s="25">
        <f>SUM(M9:M20)</f>
        <v>74</v>
      </c>
      <c r="N21" s="27">
        <f>SUM(N9:N20)</f>
        <v>5685</v>
      </c>
      <c r="O21" s="25">
        <f>SUM(O9:O20)</f>
        <v>352953</v>
      </c>
      <c r="P21" s="25">
        <f t="shared" si="0"/>
        <v>3469653</v>
      </c>
    </row>
    <row r="22" spans="1:16" ht="15.75" x14ac:dyDescent="0.25">
      <c r="A22" s="38" t="s">
        <v>149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x14ac:dyDescent="0.25">
      <c r="A23" s="21">
        <v>13</v>
      </c>
      <c r="B23" s="22" t="s">
        <v>28</v>
      </c>
      <c r="C23" s="23">
        <v>0</v>
      </c>
      <c r="D23" s="23">
        <v>0</v>
      </c>
      <c r="E23" s="23">
        <v>1351</v>
      </c>
      <c r="F23" s="23">
        <v>5036</v>
      </c>
      <c r="G23" s="23">
        <v>8735</v>
      </c>
      <c r="H23" s="23">
        <v>136302</v>
      </c>
      <c r="I23" s="23">
        <v>0</v>
      </c>
      <c r="J23" s="23">
        <v>0</v>
      </c>
      <c r="K23" s="23">
        <v>35439</v>
      </c>
      <c r="L23" s="23">
        <v>8606</v>
      </c>
      <c r="M23" s="23">
        <v>0</v>
      </c>
      <c r="N23" s="23">
        <v>0</v>
      </c>
      <c r="O23" s="23">
        <f t="shared" ref="O23:P44" si="2">C23+E23+G23+I23+K23+M23</f>
        <v>45525</v>
      </c>
      <c r="P23" s="23">
        <f t="shared" si="2"/>
        <v>149944</v>
      </c>
    </row>
    <row r="24" spans="1:16" x14ac:dyDescent="0.25">
      <c r="A24" s="21">
        <v>14</v>
      </c>
      <c r="B24" s="22" t="s">
        <v>29</v>
      </c>
      <c r="C24" s="23">
        <v>0</v>
      </c>
      <c r="D24" s="23">
        <v>0</v>
      </c>
      <c r="E24" s="23">
        <v>0</v>
      </c>
      <c r="F24" s="23">
        <v>0</v>
      </c>
      <c r="G24" s="23">
        <v>7188</v>
      </c>
      <c r="H24" s="23">
        <v>65942</v>
      </c>
      <c r="I24" s="23">
        <v>0</v>
      </c>
      <c r="J24" s="23">
        <v>0</v>
      </c>
      <c r="K24" s="23">
        <v>57793</v>
      </c>
      <c r="L24" s="23">
        <v>15215</v>
      </c>
      <c r="M24" s="23">
        <v>0</v>
      </c>
      <c r="N24" s="23">
        <v>0</v>
      </c>
      <c r="O24" s="23">
        <f t="shared" si="2"/>
        <v>64981</v>
      </c>
      <c r="P24" s="23">
        <f t="shared" si="2"/>
        <v>81157</v>
      </c>
    </row>
    <row r="25" spans="1:16" x14ac:dyDescent="0.25">
      <c r="A25" s="21">
        <v>15</v>
      </c>
      <c r="B25" s="22" t="s">
        <v>30</v>
      </c>
      <c r="C25" s="23">
        <v>0</v>
      </c>
      <c r="D25" s="23">
        <v>0</v>
      </c>
      <c r="E25" s="23">
        <v>0</v>
      </c>
      <c r="F25" s="23">
        <v>0</v>
      </c>
      <c r="G25" s="23">
        <v>2</v>
      </c>
      <c r="H25" s="23">
        <v>17</v>
      </c>
      <c r="I25" s="23">
        <v>0</v>
      </c>
      <c r="J25" s="23">
        <v>0</v>
      </c>
      <c r="K25" s="23">
        <v>426</v>
      </c>
      <c r="L25" s="23">
        <v>50</v>
      </c>
      <c r="M25" s="23">
        <v>0</v>
      </c>
      <c r="N25" s="23">
        <v>0</v>
      </c>
      <c r="O25" s="23">
        <f t="shared" si="2"/>
        <v>428</v>
      </c>
      <c r="P25" s="23">
        <f t="shared" si="2"/>
        <v>67</v>
      </c>
    </row>
    <row r="26" spans="1:16" x14ac:dyDescent="0.25">
      <c r="A26" s="21">
        <v>16</v>
      </c>
      <c r="B26" s="22" t="s">
        <v>31</v>
      </c>
      <c r="C26" s="23">
        <v>0</v>
      </c>
      <c r="D26" s="23">
        <v>0</v>
      </c>
      <c r="E26" s="23">
        <v>2</v>
      </c>
      <c r="F26" s="23">
        <v>12</v>
      </c>
      <c r="G26" s="23">
        <v>80</v>
      </c>
      <c r="H26" s="23">
        <v>661</v>
      </c>
      <c r="I26" s="23">
        <v>0</v>
      </c>
      <c r="J26" s="23">
        <v>0</v>
      </c>
      <c r="K26" s="23">
        <v>6</v>
      </c>
      <c r="L26" s="23">
        <v>4417</v>
      </c>
      <c r="M26" s="23">
        <v>0</v>
      </c>
      <c r="N26" s="23">
        <v>0</v>
      </c>
      <c r="O26" s="23">
        <f t="shared" si="2"/>
        <v>88</v>
      </c>
      <c r="P26" s="23">
        <f t="shared" si="2"/>
        <v>5090</v>
      </c>
    </row>
    <row r="27" spans="1:16" x14ac:dyDescent="0.25">
      <c r="A27" s="21">
        <v>17</v>
      </c>
      <c r="B27" s="22" t="s">
        <v>32</v>
      </c>
      <c r="C27" s="23">
        <v>0</v>
      </c>
      <c r="D27" s="23">
        <v>0</v>
      </c>
      <c r="E27" s="23">
        <v>0</v>
      </c>
      <c r="F27" s="23">
        <v>0</v>
      </c>
      <c r="G27" s="23">
        <v>49743</v>
      </c>
      <c r="H27" s="23">
        <v>63269</v>
      </c>
      <c r="I27" s="23">
        <v>0</v>
      </c>
      <c r="J27" s="23">
        <v>0</v>
      </c>
      <c r="K27" s="23">
        <v>870</v>
      </c>
      <c r="L27" s="23">
        <v>64</v>
      </c>
      <c r="M27" s="23">
        <v>35</v>
      </c>
      <c r="N27" s="23">
        <v>4908</v>
      </c>
      <c r="O27" s="23">
        <f t="shared" si="2"/>
        <v>50648</v>
      </c>
      <c r="P27" s="23">
        <f t="shared" si="2"/>
        <v>68241</v>
      </c>
    </row>
    <row r="28" spans="1:16" x14ac:dyDescent="0.25">
      <c r="A28" s="21">
        <v>18</v>
      </c>
      <c r="B28" s="22" t="s">
        <v>33</v>
      </c>
      <c r="C28" s="23">
        <v>0</v>
      </c>
      <c r="D28" s="23">
        <v>0</v>
      </c>
      <c r="E28" s="23">
        <v>0</v>
      </c>
      <c r="F28" s="23">
        <v>0</v>
      </c>
      <c r="G28" s="23">
        <v>8</v>
      </c>
      <c r="H28" s="23">
        <v>101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f t="shared" si="2"/>
        <v>8</v>
      </c>
      <c r="P28" s="23">
        <f t="shared" si="2"/>
        <v>101</v>
      </c>
    </row>
    <row r="29" spans="1:16" x14ac:dyDescent="0.25">
      <c r="A29" s="21">
        <v>19</v>
      </c>
      <c r="B29" s="22" t="s">
        <v>34</v>
      </c>
      <c r="C29" s="23">
        <v>0</v>
      </c>
      <c r="D29" s="23">
        <v>0</v>
      </c>
      <c r="E29" s="23">
        <v>2</v>
      </c>
      <c r="F29" s="23">
        <v>22</v>
      </c>
      <c r="G29" s="23">
        <v>152</v>
      </c>
      <c r="H29" s="23">
        <v>1691</v>
      </c>
      <c r="I29" s="23">
        <v>1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f t="shared" si="2"/>
        <v>155</v>
      </c>
      <c r="P29" s="23">
        <f t="shared" si="2"/>
        <v>1713</v>
      </c>
    </row>
    <row r="30" spans="1:16" x14ac:dyDescent="0.25">
      <c r="A30" s="21">
        <v>20</v>
      </c>
      <c r="B30" s="22" t="s">
        <v>35</v>
      </c>
      <c r="C30" s="23">
        <v>0</v>
      </c>
      <c r="D30" s="23">
        <v>0</v>
      </c>
      <c r="E30" s="23">
        <v>23</v>
      </c>
      <c r="F30" s="23">
        <v>70</v>
      </c>
      <c r="G30" s="23">
        <v>81138</v>
      </c>
      <c r="H30" s="23">
        <v>1030215</v>
      </c>
      <c r="I30" s="23">
        <v>0</v>
      </c>
      <c r="J30" s="23">
        <v>0</v>
      </c>
      <c r="K30" s="23">
        <v>12907</v>
      </c>
      <c r="L30" s="23">
        <v>5051</v>
      </c>
      <c r="M30" s="23">
        <v>2</v>
      </c>
      <c r="N30" s="23">
        <v>915</v>
      </c>
      <c r="O30" s="23">
        <f t="shared" si="2"/>
        <v>94070</v>
      </c>
      <c r="P30" s="23">
        <f t="shared" si="2"/>
        <v>1036251</v>
      </c>
    </row>
    <row r="31" spans="1:16" x14ac:dyDescent="0.25">
      <c r="A31" s="21">
        <v>21</v>
      </c>
      <c r="B31" s="22" t="s">
        <v>36</v>
      </c>
      <c r="C31" s="23">
        <v>0</v>
      </c>
      <c r="D31" s="23">
        <v>0</v>
      </c>
      <c r="E31" s="23">
        <v>724</v>
      </c>
      <c r="F31" s="23">
        <v>6946</v>
      </c>
      <c r="G31" s="23">
        <v>10502</v>
      </c>
      <c r="H31" s="23">
        <v>123165</v>
      </c>
      <c r="I31" s="23">
        <v>1</v>
      </c>
      <c r="J31" s="23">
        <v>44</v>
      </c>
      <c r="K31" s="23">
        <v>2836</v>
      </c>
      <c r="L31" s="23">
        <v>329</v>
      </c>
      <c r="M31" s="23">
        <v>0</v>
      </c>
      <c r="N31" s="23">
        <v>0</v>
      </c>
      <c r="O31" s="23">
        <f t="shared" si="2"/>
        <v>14063</v>
      </c>
      <c r="P31" s="23">
        <f t="shared" si="2"/>
        <v>130484</v>
      </c>
    </row>
    <row r="32" spans="1:16" x14ac:dyDescent="0.25">
      <c r="A32" s="21">
        <v>22</v>
      </c>
      <c r="B32" s="22" t="s">
        <v>37</v>
      </c>
      <c r="C32" s="23">
        <v>0</v>
      </c>
      <c r="D32" s="23">
        <v>0</v>
      </c>
      <c r="E32" s="23">
        <v>557</v>
      </c>
      <c r="F32" s="23">
        <v>2932</v>
      </c>
      <c r="G32" s="23">
        <v>4172</v>
      </c>
      <c r="H32" s="23">
        <v>52491</v>
      </c>
      <c r="I32" s="23">
        <v>18</v>
      </c>
      <c r="J32" s="23">
        <v>37</v>
      </c>
      <c r="K32" s="23">
        <v>0</v>
      </c>
      <c r="L32" s="23">
        <v>0</v>
      </c>
      <c r="M32" s="23">
        <v>6</v>
      </c>
      <c r="N32" s="23">
        <v>28</v>
      </c>
      <c r="O32" s="23">
        <f t="shared" si="2"/>
        <v>4753</v>
      </c>
      <c r="P32" s="23">
        <f t="shared" si="2"/>
        <v>55488</v>
      </c>
    </row>
    <row r="33" spans="1:16" x14ac:dyDescent="0.25">
      <c r="A33" s="21">
        <v>23</v>
      </c>
      <c r="B33" s="22" t="s">
        <v>38</v>
      </c>
      <c r="C33" s="23">
        <v>0</v>
      </c>
      <c r="D33" s="23">
        <v>0</v>
      </c>
      <c r="E33" s="23">
        <v>0</v>
      </c>
      <c r="F33" s="23">
        <v>0</v>
      </c>
      <c r="G33" s="23">
        <v>5931</v>
      </c>
      <c r="H33" s="23">
        <v>48782</v>
      </c>
      <c r="I33" s="23">
        <v>0</v>
      </c>
      <c r="J33" s="23">
        <v>0</v>
      </c>
      <c r="K33" s="23">
        <v>0</v>
      </c>
      <c r="L33" s="23">
        <v>0</v>
      </c>
      <c r="M33" s="23">
        <v>888</v>
      </c>
      <c r="N33" s="23">
        <v>99</v>
      </c>
      <c r="O33" s="23">
        <f t="shared" si="2"/>
        <v>6819</v>
      </c>
      <c r="P33" s="23">
        <f t="shared" si="2"/>
        <v>48881</v>
      </c>
    </row>
    <row r="34" spans="1:16" x14ac:dyDescent="0.25">
      <c r="A34" s="21">
        <v>24</v>
      </c>
      <c r="B34" s="22" t="s">
        <v>39</v>
      </c>
      <c r="C34" s="23">
        <v>0</v>
      </c>
      <c r="D34" s="23">
        <v>0</v>
      </c>
      <c r="E34" s="23">
        <v>0</v>
      </c>
      <c r="F34" s="23">
        <v>0</v>
      </c>
      <c r="G34" s="23">
        <v>3192</v>
      </c>
      <c r="H34" s="23">
        <v>26390</v>
      </c>
      <c r="I34" s="23">
        <v>0</v>
      </c>
      <c r="J34" s="23">
        <v>0</v>
      </c>
      <c r="K34" s="23">
        <v>4668</v>
      </c>
      <c r="L34" s="23">
        <v>1602</v>
      </c>
      <c r="M34" s="23">
        <v>0</v>
      </c>
      <c r="N34" s="23">
        <v>0</v>
      </c>
      <c r="O34" s="23">
        <f t="shared" si="2"/>
        <v>7860</v>
      </c>
      <c r="P34" s="23">
        <f t="shared" si="2"/>
        <v>27992</v>
      </c>
    </row>
    <row r="35" spans="1:16" x14ac:dyDescent="0.25">
      <c r="A35" s="21">
        <v>25</v>
      </c>
      <c r="B35" s="30" t="s">
        <v>40</v>
      </c>
      <c r="C35" s="23">
        <v>0</v>
      </c>
      <c r="D35" s="23">
        <v>0</v>
      </c>
      <c r="E35" s="23">
        <v>9</v>
      </c>
      <c r="F35" s="23">
        <v>28</v>
      </c>
      <c r="G35" s="23">
        <v>54</v>
      </c>
      <c r="H35" s="23">
        <v>855</v>
      </c>
      <c r="I35" s="23">
        <v>0</v>
      </c>
      <c r="J35" s="23">
        <v>0</v>
      </c>
      <c r="K35" s="23">
        <v>34</v>
      </c>
      <c r="L35" s="23">
        <v>354</v>
      </c>
      <c r="M35" s="23">
        <v>0</v>
      </c>
      <c r="N35" s="23">
        <v>0</v>
      </c>
      <c r="O35" s="23">
        <f t="shared" si="2"/>
        <v>97</v>
      </c>
      <c r="P35" s="23">
        <f t="shared" si="2"/>
        <v>1237</v>
      </c>
    </row>
    <row r="36" spans="1:16" x14ac:dyDescent="0.25">
      <c r="A36" s="21">
        <v>26</v>
      </c>
      <c r="B36" s="30" t="s">
        <v>41</v>
      </c>
      <c r="C36" s="23">
        <v>7</v>
      </c>
      <c r="D36" s="23">
        <v>129</v>
      </c>
      <c r="E36" s="23">
        <v>220</v>
      </c>
      <c r="F36" s="23">
        <v>2511</v>
      </c>
      <c r="G36" s="23">
        <v>1</v>
      </c>
      <c r="H36" s="23">
        <v>11</v>
      </c>
      <c r="I36" s="23">
        <v>10</v>
      </c>
      <c r="J36" s="23">
        <v>536</v>
      </c>
      <c r="K36" s="23">
        <v>11</v>
      </c>
      <c r="L36" s="23">
        <v>4</v>
      </c>
      <c r="M36" s="23">
        <v>5</v>
      </c>
      <c r="N36" s="23">
        <v>232</v>
      </c>
      <c r="O36" s="23">
        <f t="shared" si="2"/>
        <v>254</v>
      </c>
      <c r="P36" s="23">
        <f t="shared" si="2"/>
        <v>3423</v>
      </c>
    </row>
    <row r="37" spans="1:16" x14ac:dyDescent="0.25">
      <c r="A37" s="21">
        <v>27</v>
      </c>
      <c r="B37" s="30" t="s">
        <v>42</v>
      </c>
      <c r="C37" s="23">
        <v>0</v>
      </c>
      <c r="D37" s="23">
        <v>0</v>
      </c>
      <c r="E37" s="23">
        <v>0</v>
      </c>
      <c r="F37" s="23">
        <v>0</v>
      </c>
      <c r="G37" s="23">
        <v>9</v>
      </c>
      <c r="H37" s="23">
        <v>65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f t="shared" si="2"/>
        <v>9</v>
      </c>
      <c r="P37" s="23">
        <f t="shared" si="2"/>
        <v>65</v>
      </c>
    </row>
    <row r="38" spans="1:16" x14ac:dyDescent="0.25">
      <c r="A38" s="21">
        <v>28</v>
      </c>
      <c r="B38" s="30" t="s">
        <v>43</v>
      </c>
      <c r="C38" s="23">
        <v>0</v>
      </c>
      <c r="D38" s="23">
        <v>0</v>
      </c>
      <c r="E38" s="23">
        <v>0</v>
      </c>
      <c r="F38" s="23">
        <v>0</v>
      </c>
      <c r="G38" s="23">
        <v>315</v>
      </c>
      <c r="H38" s="23">
        <v>5479</v>
      </c>
      <c r="I38" s="23">
        <v>0</v>
      </c>
      <c r="J38" s="23">
        <v>0</v>
      </c>
      <c r="K38" s="23">
        <v>152</v>
      </c>
      <c r="L38" s="23">
        <v>16</v>
      </c>
      <c r="M38" s="23">
        <v>0</v>
      </c>
      <c r="N38" s="23">
        <v>0</v>
      </c>
      <c r="O38" s="23">
        <f t="shared" si="2"/>
        <v>467</v>
      </c>
      <c r="P38" s="23">
        <f t="shared" si="2"/>
        <v>5495</v>
      </c>
    </row>
    <row r="39" spans="1:16" x14ac:dyDescent="0.25">
      <c r="A39" s="21">
        <v>29</v>
      </c>
      <c r="B39" s="30" t="s">
        <v>44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975</v>
      </c>
      <c r="L39" s="23">
        <v>57</v>
      </c>
      <c r="M39" s="23">
        <v>78</v>
      </c>
      <c r="N39" s="23">
        <v>3</v>
      </c>
      <c r="O39" s="23">
        <f t="shared" si="2"/>
        <v>1053</v>
      </c>
      <c r="P39" s="23">
        <f t="shared" si="2"/>
        <v>60</v>
      </c>
    </row>
    <row r="40" spans="1:16" x14ac:dyDescent="0.25">
      <c r="A40" s="21">
        <v>30</v>
      </c>
      <c r="B40" s="30" t="s">
        <v>45</v>
      </c>
      <c r="C40" s="23">
        <v>0</v>
      </c>
      <c r="D40" s="23">
        <v>0</v>
      </c>
      <c r="E40" s="23">
        <v>0</v>
      </c>
      <c r="F40" s="23">
        <v>0</v>
      </c>
      <c r="G40" s="23">
        <v>281</v>
      </c>
      <c r="H40" s="23">
        <v>4170</v>
      </c>
      <c r="I40" s="23">
        <v>0</v>
      </c>
      <c r="J40" s="23">
        <v>0</v>
      </c>
      <c r="K40" s="23">
        <v>2386</v>
      </c>
      <c r="L40" s="23">
        <v>768</v>
      </c>
      <c r="M40" s="23">
        <v>0</v>
      </c>
      <c r="N40" s="23">
        <v>0</v>
      </c>
      <c r="O40" s="23">
        <f t="shared" si="2"/>
        <v>2667</v>
      </c>
      <c r="P40" s="23">
        <f t="shared" si="2"/>
        <v>4938</v>
      </c>
    </row>
    <row r="41" spans="1:16" x14ac:dyDescent="0.25">
      <c r="A41" s="21">
        <v>31</v>
      </c>
      <c r="B41" s="30" t="s">
        <v>46</v>
      </c>
      <c r="C41" s="23">
        <v>0</v>
      </c>
      <c r="D41" s="23">
        <v>0</v>
      </c>
      <c r="E41" s="23">
        <v>1</v>
      </c>
      <c r="F41" s="23">
        <v>21</v>
      </c>
      <c r="G41" s="23">
        <v>4</v>
      </c>
      <c r="H41" s="23">
        <v>35</v>
      </c>
      <c r="I41" s="23">
        <v>0</v>
      </c>
      <c r="J41" s="23">
        <v>0</v>
      </c>
      <c r="K41" s="23">
        <v>18</v>
      </c>
      <c r="L41" s="23">
        <v>301</v>
      </c>
      <c r="M41" s="23">
        <v>0</v>
      </c>
      <c r="N41" s="23">
        <v>0</v>
      </c>
      <c r="O41" s="23">
        <f t="shared" si="2"/>
        <v>23</v>
      </c>
      <c r="P41" s="23">
        <f t="shared" si="2"/>
        <v>357</v>
      </c>
    </row>
    <row r="42" spans="1:16" x14ac:dyDescent="0.25">
      <c r="A42" s="21">
        <v>32</v>
      </c>
      <c r="B42" s="30" t="s">
        <v>47</v>
      </c>
      <c r="C42" s="23">
        <v>0</v>
      </c>
      <c r="D42" s="23">
        <v>0</v>
      </c>
      <c r="E42" s="23">
        <v>3</v>
      </c>
      <c r="F42" s="23">
        <v>8</v>
      </c>
      <c r="G42" s="23">
        <v>90</v>
      </c>
      <c r="H42" s="23">
        <v>713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f t="shared" si="2"/>
        <v>93</v>
      </c>
      <c r="P42" s="23">
        <f t="shared" si="2"/>
        <v>721</v>
      </c>
    </row>
    <row r="43" spans="1:16" x14ac:dyDescent="0.25">
      <c r="A43" s="21">
        <v>33</v>
      </c>
      <c r="B43" s="30" t="s">
        <v>48</v>
      </c>
      <c r="C43" s="23">
        <v>0</v>
      </c>
      <c r="D43" s="23">
        <v>0</v>
      </c>
      <c r="E43" s="23">
        <v>60</v>
      </c>
      <c r="F43" s="23">
        <v>834</v>
      </c>
      <c r="G43" s="23">
        <v>1389</v>
      </c>
      <c r="H43" s="23">
        <v>14301</v>
      </c>
      <c r="I43" s="23">
        <v>0</v>
      </c>
      <c r="J43" s="23">
        <v>0</v>
      </c>
      <c r="K43" s="23">
        <v>336</v>
      </c>
      <c r="L43" s="23">
        <v>88</v>
      </c>
      <c r="M43" s="23">
        <v>0</v>
      </c>
      <c r="N43" s="23">
        <v>0</v>
      </c>
      <c r="O43" s="23">
        <f t="shared" si="2"/>
        <v>1785</v>
      </c>
      <c r="P43" s="23">
        <f t="shared" si="2"/>
        <v>15223</v>
      </c>
    </row>
    <row r="44" spans="1:16" x14ac:dyDescent="0.25">
      <c r="A44" s="21">
        <v>34</v>
      </c>
      <c r="B44" s="30" t="s">
        <v>49</v>
      </c>
      <c r="C44" s="23">
        <v>0</v>
      </c>
      <c r="D44" s="23">
        <v>0</v>
      </c>
      <c r="E44" s="23">
        <v>8</v>
      </c>
      <c r="F44" s="23">
        <v>53</v>
      </c>
      <c r="G44" s="23">
        <v>126</v>
      </c>
      <c r="H44" s="23">
        <v>1468</v>
      </c>
      <c r="I44" s="23">
        <v>0</v>
      </c>
      <c r="J44" s="23">
        <v>0</v>
      </c>
      <c r="K44" s="23">
        <v>22</v>
      </c>
      <c r="L44" s="23">
        <v>111</v>
      </c>
      <c r="M44" s="23">
        <v>0</v>
      </c>
      <c r="N44" s="23">
        <v>0</v>
      </c>
      <c r="O44" s="23">
        <f t="shared" si="2"/>
        <v>156</v>
      </c>
      <c r="P44" s="23">
        <f t="shared" si="2"/>
        <v>1632</v>
      </c>
    </row>
    <row r="45" spans="1:16" ht="15.75" x14ac:dyDescent="0.25">
      <c r="A45" s="25" t="s">
        <v>50</v>
      </c>
      <c r="B45" s="26" t="s">
        <v>26</v>
      </c>
      <c r="C45" s="27">
        <f>SUM(C23:C44)</f>
        <v>7</v>
      </c>
      <c r="D45" s="27">
        <f t="shared" ref="D45:N45" si="3">SUM(D23:D44)</f>
        <v>129</v>
      </c>
      <c r="E45" s="27">
        <f t="shared" si="3"/>
        <v>2960</v>
      </c>
      <c r="F45" s="27">
        <f t="shared" si="3"/>
        <v>18473</v>
      </c>
      <c r="G45" s="27">
        <f t="shared" si="3"/>
        <v>173112</v>
      </c>
      <c r="H45" s="27">
        <f t="shared" si="3"/>
        <v>1576123</v>
      </c>
      <c r="I45" s="25">
        <f t="shared" si="3"/>
        <v>30</v>
      </c>
      <c r="J45" s="27">
        <f t="shared" si="3"/>
        <v>617</v>
      </c>
      <c r="K45" s="25">
        <f t="shared" si="3"/>
        <v>118879</v>
      </c>
      <c r="L45" s="25">
        <f t="shared" si="3"/>
        <v>37033</v>
      </c>
      <c r="M45" s="25">
        <f t="shared" si="3"/>
        <v>1014</v>
      </c>
      <c r="N45" s="27">
        <f t="shared" si="3"/>
        <v>6185</v>
      </c>
      <c r="O45" s="25">
        <f t="shared" ref="O45:P45" si="4">C45+E45+G45+I45+K45+M45</f>
        <v>296002</v>
      </c>
      <c r="P45" s="25">
        <f t="shared" si="4"/>
        <v>1638560</v>
      </c>
    </row>
    <row r="46" spans="1:16" ht="15.75" x14ac:dyDescent="0.25">
      <c r="A46" s="25" t="s">
        <v>51</v>
      </c>
      <c r="B46" s="26" t="s">
        <v>81</v>
      </c>
      <c r="C46" s="27">
        <f>+C45+C21</f>
        <v>41</v>
      </c>
      <c r="D46" s="27">
        <f t="shared" ref="D46:P46" si="5">+D45+D21</f>
        <v>14652</v>
      </c>
      <c r="E46" s="27">
        <f t="shared" si="5"/>
        <v>44088</v>
      </c>
      <c r="F46" s="27">
        <f t="shared" si="5"/>
        <v>224056</v>
      </c>
      <c r="G46" s="27">
        <f t="shared" si="5"/>
        <v>410403</v>
      </c>
      <c r="H46" s="27">
        <f t="shared" si="5"/>
        <v>4514188</v>
      </c>
      <c r="I46" s="25">
        <f t="shared" si="5"/>
        <v>49945</v>
      </c>
      <c r="J46" s="25">
        <f t="shared" si="5"/>
        <v>178675</v>
      </c>
      <c r="K46" s="25">
        <f t="shared" si="5"/>
        <v>143390</v>
      </c>
      <c r="L46" s="25">
        <f t="shared" si="5"/>
        <v>164772</v>
      </c>
      <c r="M46" s="25">
        <f t="shared" si="5"/>
        <v>1088</v>
      </c>
      <c r="N46" s="25">
        <f t="shared" si="5"/>
        <v>11870</v>
      </c>
      <c r="O46" s="25">
        <f t="shared" si="5"/>
        <v>648955</v>
      </c>
      <c r="P46" s="25">
        <f t="shared" si="5"/>
        <v>5108213</v>
      </c>
    </row>
    <row r="47" spans="1:16" ht="15.75" x14ac:dyDescent="0.25">
      <c r="A47" s="38" t="s">
        <v>53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</row>
    <row r="48" spans="1:16" x14ac:dyDescent="0.25">
      <c r="A48" s="21">
        <v>35</v>
      </c>
      <c r="B48" s="22" t="s">
        <v>54</v>
      </c>
      <c r="C48" s="23">
        <v>0</v>
      </c>
      <c r="D48" s="23">
        <v>0</v>
      </c>
      <c r="E48" s="23">
        <v>949</v>
      </c>
      <c r="F48" s="23">
        <v>3757</v>
      </c>
      <c r="G48" s="23">
        <v>29815</v>
      </c>
      <c r="H48" s="23">
        <v>303333</v>
      </c>
      <c r="I48" s="23">
        <v>56</v>
      </c>
      <c r="J48" s="23">
        <v>77</v>
      </c>
      <c r="K48" s="23">
        <v>662</v>
      </c>
      <c r="L48" s="23">
        <v>16</v>
      </c>
      <c r="M48" s="23">
        <v>0</v>
      </c>
      <c r="N48" s="23">
        <v>0</v>
      </c>
      <c r="O48" s="23">
        <f>C48+E48+G48+I48+K48+M48</f>
        <v>31482</v>
      </c>
      <c r="P48" s="23">
        <f>D48+F48+H48+J48+L48+N48</f>
        <v>307183</v>
      </c>
    </row>
    <row r="49" spans="1:16" ht="15.75" x14ac:dyDescent="0.25">
      <c r="A49" s="25" t="s">
        <v>55</v>
      </c>
      <c r="B49" s="26" t="s">
        <v>26</v>
      </c>
      <c r="C49" s="27">
        <f t="shared" ref="C49:N49" si="6">SUM(C48:C48)</f>
        <v>0</v>
      </c>
      <c r="D49" s="27">
        <f t="shared" si="6"/>
        <v>0</v>
      </c>
      <c r="E49" s="27">
        <f t="shared" si="6"/>
        <v>949</v>
      </c>
      <c r="F49" s="27">
        <f t="shared" si="6"/>
        <v>3757</v>
      </c>
      <c r="G49" s="27">
        <f t="shared" si="6"/>
        <v>29815</v>
      </c>
      <c r="H49" s="27">
        <f t="shared" si="6"/>
        <v>303333</v>
      </c>
      <c r="I49" s="25">
        <f t="shared" si="6"/>
        <v>56</v>
      </c>
      <c r="J49" s="27">
        <f t="shared" si="6"/>
        <v>77</v>
      </c>
      <c r="K49" s="25">
        <f t="shared" si="6"/>
        <v>662</v>
      </c>
      <c r="L49" s="27">
        <f t="shared" si="6"/>
        <v>16</v>
      </c>
      <c r="M49" s="25">
        <f t="shared" si="6"/>
        <v>0</v>
      </c>
      <c r="N49" s="27">
        <f t="shared" si="6"/>
        <v>0</v>
      </c>
      <c r="O49" s="25">
        <f t="shared" ref="O49:P49" si="7">C49+E49+G49+I49+K49+M49</f>
        <v>31482</v>
      </c>
      <c r="P49" s="25">
        <f t="shared" si="7"/>
        <v>307183</v>
      </c>
    </row>
    <row r="50" spans="1:16" ht="15.75" x14ac:dyDescent="0.25">
      <c r="A50" s="38" t="s">
        <v>56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</row>
    <row r="51" spans="1:16" x14ac:dyDescent="0.25">
      <c r="A51" s="21">
        <v>36</v>
      </c>
      <c r="B51" s="22" t="s">
        <v>57</v>
      </c>
      <c r="C51" s="23">
        <v>0</v>
      </c>
      <c r="D51" s="23">
        <v>0</v>
      </c>
      <c r="E51" s="23">
        <v>4</v>
      </c>
      <c r="F51" s="23">
        <v>8</v>
      </c>
      <c r="G51" s="23">
        <v>533</v>
      </c>
      <c r="H51" s="23">
        <v>16874</v>
      </c>
      <c r="I51" s="23">
        <v>0</v>
      </c>
      <c r="J51" s="23">
        <v>0</v>
      </c>
      <c r="K51" s="23">
        <v>4627</v>
      </c>
      <c r="L51" s="23">
        <v>4420</v>
      </c>
      <c r="M51" s="23">
        <v>0</v>
      </c>
      <c r="N51" s="23">
        <v>0</v>
      </c>
      <c r="O51" s="23">
        <f t="shared" ref="O51:P53" si="8">C51+E51+G51+I51+K51+M51</f>
        <v>5164</v>
      </c>
      <c r="P51" s="23">
        <f t="shared" si="8"/>
        <v>21302</v>
      </c>
    </row>
    <row r="52" spans="1:16" x14ac:dyDescent="0.25">
      <c r="A52" s="21">
        <v>37</v>
      </c>
      <c r="B52" s="22" t="s">
        <v>58</v>
      </c>
      <c r="C52" s="23">
        <v>0</v>
      </c>
      <c r="D52" s="23">
        <v>0</v>
      </c>
      <c r="E52" s="23">
        <v>22</v>
      </c>
      <c r="F52" s="23">
        <v>52</v>
      </c>
      <c r="G52" s="23">
        <v>1616</v>
      </c>
      <c r="H52" s="23">
        <v>6605</v>
      </c>
      <c r="I52" s="23">
        <v>173</v>
      </c>
      <c r="J52" s="23">
        <v>354</v>
      </c>
      <c r="K52" s="23">
        <v>1366</v>
      </c>
      <c r="L52" s="23">
        <v>1752</v>
      </c>
      <c r="M52" s="23">
        <v>31</v>
      </c>
      <c r="N52" s="23">
        <v>170</v>
      </c>
      <c r="O52" s="23">
        <f t="shared" si="8"/>
        <v>3208</v>
      </c>
      <c r="P52" s="23">
        <f t="shared" si="8"/>
        <v>8933</v>
      </c>
    </row>
    <row r="53" spans="1:16" ht="15.75" x14ac:dyDescent="0.25">
      <c r="A53" s="25" t="s">
        <v>59</v>
      </c>
      <c r="B53" s="26" t="s">
        <v>26</v>
      </c>
      <c r="C53" s="27">
        <f>SUM(C51:C52)</f>
        <v>0</v>
      </c>
      <c r="D53" s="27">
        <f t="shared" ref="D53:N53" si="9">SUM(D51:D52)</f>
        <v>0</v>
      </c>
      <c r="E53" s="27">
        <f t="shared" si="9"/>
        <v>26</v>
      </c>
      <c r="F53" s="27">
        <f t="shared" si="9"/>
        <v>60</v>
      </c>
      <c r="G53" s="27">
        <f t="shared" si="9"/>
        <v>2149</v>
      </c>
      <c r="H53" s="27">
        <f t="shared" si="9"/>
        <v>23479</v>
      </c>
      <c r="I53" s="25">
        <f t="shared" si="9"/>
        <v>173</v>
      </c>
      <c r="J53" s="27">
        <f t="shared" si="9"/>
        <v>354</v>
      </c>
      <c r="K53" s="25">
        <f t="shared" si="9"/>
        <v>5993</v>
      </c>
      <c r="L53" s="27">
        <f t="shared" si="9"/>
        <v>6172</v>
      </c>
      <c r="M53" s="25">
        <f t="shared" si="9"/>
        <v>31</v>
      </c>
      <c r="N53" s="27">
        <f t="shared" si="9"/>
        <v>170</v>
      </c>
      <c r="O53" s="25">
        <f t="shared" si="8"/>
        <v>8372</v>
      </c>
      <c r="P53" s="25">
        <f t="shared" si="8"/>
        <v>30235</v>
      </c>
    </row>
    <row r="54" spans="1:16" ht="15.75" x14ac:dyDescent="0.25">
      <c r="A54" s="38" t="s">
        <v>82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</row>
    <row r="55" spans="1:16" x14ac:dyDescent="0.25">
      <c r="A55" s="21">
        <v>38</v>
      </c>
      <c r="B55" s="22" t="s">
        <v>61</v>
      </c>
      <c r="C55" s="23">
        <v>0</v>
      </c>
      <c r="D55" s="23">
        <v>0</v>
      </c>
      <c r="E55" s="23">
        <v>0</v>
      </c>
      <c r="F55" s="23">
        <v>0</v>
      </c>
      <c r="G55" s="23">
        <v>12070</v>
      </c>
      <c r="H55" s="23">
        <v>99839</v>
      </c>
      <c r="I55" s="23">
        <v>114</v>
      </c>
      <c r="J55" s="23">
        <v>62130</v>
      </c>
      <c r="K55" s="23">
        <v>8246</v>
      </c>
      <c r="L55" s="23">
        <v>3120</v>
      </c>
      <c r="M55" s="23">
        <v>103</v>
      </c>
      <c r="N55" s="23">
        <v>1715</v>
      </c>
      <c r="O55" s="23">
        <f t="shared" ref="O55:P63" si="10">C55+E55+G55+I55+K55+M55</f>
        <v>20533</v>
      </c>
      <c r="P55" s="23">
        <f t="shared" si="10"/>
        <v>166804</v>
      </c>
    </row>
    <row r="56" spans="1:16" x14ac:dyDescent="0.25">
      <c r="A56" s="21">
        <v>39</v>
      </c>
      <c r="B56" s="22" t="s">
        <v>62</v>
      </c>
      <c r="C56" s="23">
        <v>0</v>
      </c>
      <c r="D56" s="23">
        <v>0</v>
      </c>
      <c r="E56" s="23">
        <v>0</v>
      </c>
      <c r="F56" s="23">
        <v>0</v>
      </c>
      <c r="G56" s="23">
        <v>762</v>
      </c>
      <c r="H56" s="23">
        <v>5258</v>
      </c>
      <c r="I56" s="23">
        <v>0</v>
      </c>
      <c r="J56" s="23">
        <v>0</v>
      </c>
      <c r="K56" s="23">
        <v>18729</v>
      </c>
      <c r="L56" s="23">
        <v>7533</v>
      </c>
      <c r="M56" s="23">
        <v>0</v>
      </c>
      <c r="N56" s="23">
        <v>0</v>
      </c>
      <c r="O56" s="23">
        <f t="shared" si="10"/>
        <v>19491</v>
      </c>
      <c r="P56" s="23">
        <f t="shared" si="10"/>
        <v>12791</v>
      </c>
    </row>
    <row r="57" spans="1:16" x14ac:dyDescent="0.25">
      <c r="A57" s="21">
        <v>40</v>
      </c>
      <c r="B57" s="22" t="s">
        <v>63</v>
      </c>
      <c r="C57" s="23">
        <v>0</v>
      </c>
      <c r="D57" s="23">
        <v>0</v>
      </c>
      <c r="E57" s="23">
        <v>0</v>
      </c>
      <c r="F57" s="23">
        <v>0</v>
      </c>
      <c r="G57" s="23">
        <v>8828</v>
      </c>
      <c r="H57" s="23">
        <v>73170</v>
      </c>
      <c r="I57" s="23">
        <v>0</v>
      </c>
      <c r="J57" s="23">
        <v>0</v>
      </c>
      <c r="K57" s="23">
        <v>17994</v>
      </c>
      <c r="L57" s="23">
        <v>8566</v>
      </c>
      <c r="M57" s="23">
        <v>0</v>
      </c>
      <c r="N57" s="23">
        <v>0</v>
      </c>
      <c r="O57" s="23">
        <f t="shared" si="10"/>
        <v>26822</v>
      </c>
      <c r="P57" s="23">
        <f t="shared" si="10"/>
        <v>81736</v>
      </c>
    </row>
    <row r="58" spans="1:16" x14ac:dyDescent="0.25">
      <c r="A58" s="21">
        <v>41</v>
      </c>
      <c r="B58" s="22" t="s">
        <v>64</v>
      </c>
      <c r="C58" s="23">
        <v>0</v>
      </c>
      <c r="D58" s="23">
        <v>0</v>
      </c>
      <c r="E58" s="23">
        <v>0</v>
      </c>
      <c r="F58" s="23">
        <v>0</v>
      </c>
      <c r="G58" s="23">
        <v>31940</v>
      </c>
      <c r="H58" s="23">
        <v>44714</v>
      </c>
      <c r="I58" s="23">
        <v>0</v>
      </c>
      <c r="J58" s="23">
        <v>0</v>
      </c>
      <c r="K58" s="23">
        <v>33893</v>
      </c>
      <c r="L58" s="23">
        <v>17331</v>
      </c>
      <c r="M58" s="23">
        <v>0</v>
      </c>
      <c r="N58" s="23">
        <v>0</v>
      </c>
      <c r="O58" s="23">
        <f t="shared" si="10"/>
        <v>65833</v>
      </c>
      <c r="P58" s="23">
        <f t="shared" si="10"/>
        <v>62045</v>
      </c>
    </row>
    <row r="59" spans="1:16" x14ac:dyDescent="0.25">
      <c r="A59" s="21">
        <v>42</v>
      </c>
      <c r="B59" s="22" t="s">
        <v>65</v>
      </c>
      <c r="C59" s="23">
        <v>0</v>
      </c>
      <c r="D59" s="23">
        <v>0</v>
      </c>
      <c r="E59" s="23">
        <v>0</v>
      </c>
      <c r="F59" s="23">
        <v>0</v>
      </c>
      <c r="G59" s="23">
        <v>22</v>
      </c>
      <c r="H59" s="23">
        <v>333</v>
      </c>
      <c r="I59" s="23">
        <v>0</v>
      </c>
      <c r="J59" s="23">
        <v>0</v>
      </c>
      <c r="K59" s="23">
        <v>6742</v>
      </c>
      <c r="L59" s="23">
        <v>2170</v>
      </c>
      <c r="M59" s="23">
        <v>0</v>
      </c>
      <c r="N59" s="23">
        <v>0</v>
      </c>
      <c r="O59" s="23">
        <f t="shared" si="10"/>
        <v>6764</v>
      </c>
      <c r="P59" s="23">
        <f t="shared" si="10"/>
        <v>2503</v>
      </c>
    </row>
    <row r="60" spans="1:16" x14ac:dyDescent="0.25">
      <c r="A60" s="21">
        <v>43</v>
      </c>
      <c r="B60" s="22" t="s">
        <v>66</v>
      </c>
      <c r="C60" s="23">
        <v>0</v>
      </c>
      <c r="D60" s="23">
        <v>0</v>
      </c>
      <c r="E60" s="23">
        <v>0</v>
      </c>
      <c r="F60" s="23">
        <v>0</v>
      </c>
      <c r="G60" s="23">
        <v>108</v>
      </c>
      <c r="H60" s="23">
        <v>1148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f t="shared" si="10"/>
        <v>108</v>
      </c>
      <c r="P60" s="23">
        <f t="shared" si="10"/>
        <v>1148</v>
      </c>
    </row>
    <row r="61" spans="1:16" x14ac:dyDescent="0.25">
      <c r="A61" s="21">
        <v>44</v>
      </c>
      <c r="B61" s="22" t="s">
        <v>67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467</v>
      </c>
      <c r="L61" s="23">
        <v>136</v>
      </c>
      <c r="M61" s="23">
        <v>1037</v>
      </c>
      <c r="N61" s="23">
        <v>4527</v>
      </c>
      <c r="O61" s="23">
        <f t="shared" si="10"/>
        <v>1504</v>
      </c>
      <c r="P61" s="23">
        <f t="shared" si="10"/>
        <v>4663</v>
      </c>
    </row>
    <row r="62" spans="1:16" x14ac:dyDescent="0.25">
      <c r="A62" s="21">
        <v>45</v>
      </c>
      <c r="B62" s="22" t="s">
        <v>69</v>
      </c>
      <c r="C62" s="23">
        <v>0</v>
      </c>
      <c r="D62" s="23">
        <v>0</v>
      </c>
      <c r="E62" s="23">
        <v>0</v>
      </c>
      <c r="F62" s="23">
        <v>0</v>
      </c>
      <c r="G62" s="23">
        <v>6</v>
      </c>
      <c r="H62" s="23">
        <v>70</v>
      </c>
      <c r="I62" s="23">
        <v>0</v>
      </c>
      <c r="J62" s="23">
        <v>0</v>
      </c>
      <c r="K62" s="23">
        <v>10164</v>
      </c>
      <c r="L62" s="23">
        <v>3959</v>
      </c>
      <c r="M62" s="23">
        <v>0</v>
      </c>
      <c r="N62" s="23">
        <v>0</v>
      </c>
      <c r="O62" s="23">
        <f t="shared" si="10"/>
        <v>10170</v>
      </c>
      <c r="P62" s="23">
        <f t="shared" si="10"/>
        <v>4029</v>
      </c>
    </row>
    <row r="63" spans="1:16" x14ac:dyDescent="0.25">
      <c r="A63" s="21">
        <v>46</v>
      </c>
      <c r="B63" s="22" t="s">
        <v>70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2688</v>
      </c>
      <c r="L63" s="23">
        <v>830</v>
      </c>
      <c r="M63" s="23">
        <v>0</v>
      </c>
      <c r="N63" s="23">
        <v>0</v>
      </c>
      <c r="O63" s="23">
        <f t="shared" si="10"/>
        <v>2688</v>
      </c>
      <c r="P63" s="23">
        <f t="shared" si="10"/>
        <v>830</v>
      </c>
    </row>
    <row r="64" spans="1:16" ht="15.75" x14ac:dyDescent="0.25">
      <c r="A64" s="25" t="s">
        <v>71</v>
      </c>
      <c r="B64" s="26" t="s">
        <v>26</v>
      </c>
      <c r="C64" s="25">
        <f t="shared" ref="C64:F64" si="11">SUM(C55:C63)</f>
        <v>0</v>
      </c>
      <c r="D64" s="25">
        <f t="shared" si="11"/>
        <v>0</v>
      </c>
      <c r="E64" s="25">
        <f t="shared" si="11"/>
        <v>0</v>
      </c>
      <c r="F64" s="25">
        <f t="shared" si="11"/>
        <v>0</v>
      </c>
      <c r="G64" s="25">
        <f>SUM(G55:G63)</f>
        <v>53736</v>
      </c>
      <c r="H64" s="25">
        <f t="shared" ref="H64:P64" si="12">SUM(H55:H63)</f>
        <v>224532</v>
      </c>
      <c r="I64" s="25">
        <f t="shared" si="12"/>
        <v>114</v>
      </c>
      <c r="J64" s="25">
        <f t="shared" si="12"/>
        <v>62130</v>
      </c>
      <c r="K64" s="25">
        <f t="shared" si="12"/>
        <v>98923</v>
      </c>
      <c r="L64" s="25">
        <f t="shared" si="12"/>
        <v>43645</v>
      </c>
      <c r="M64" s="25">
        <f t="shared" si="12"/>
        <v>1140</v>
      </c>
      <c r="N64" s="25">
        <f t="shared" si="12"/>
        <v>6242</v>
      </c>
      <c r="O64" s="25">
        <f t="shared" si="12"/>
        <v>153913</v>
      </c>
      <c r="P64" s="25">
        <f t="shared" si="12"/>
        <v>336549</v>
      </c>
    </row>
    <row r="65" spans="1:16" ht="15.75" x14ac:dyDescent="0.25">
      <c r="A65" s="39" t="s">
        <v>72</v>
      </c>
      <c r="B65" s="39"/>
      <c r="C65" s="25">
        <f t="shared" ref="C65:N65" si="13">C46+C49+C53+C64</f>
        <v>41</v>
      </c>
      <c r="D65" s="25">
        <f t="shared" si="13"/>
        <v>14652</v>
      </c>
      <c r="E65" s="25">
        <f t="shared" si="13"/>
        <v>45063</v>
      </c>
      <c r="F65" s="25">
        <f t="shared" si="13"/>
        <v>227873</v>
      </c>
      <c r="G65" s="25">
        <f t="shared" si="13"/>
        <v>496103</v>
      </c>
      <c r="H65" s="25">
        <f t="shared" si="13"/>
        <v>5065532</v>
      </c>
      <c r="I65" s="25">
        <f t="shared" si="13"/>
        <v>50288</v>
      </c>
      <c r="J65" s="27">
        <f t="shared" si="13"/>
        <v>241236</v>
      </c>
      <c r="K65" s="25">
        <f t="shared" si="13"/>
        <v>248968</v>
      </c>
      <c r="L65" s="27">
        <f t="shared" si="13"/>
        <v>214605</v>
      </c>
      <c r="M65" s="27">
        <f t="shared" si="13"/>
        <v>2259</v>
      </c>
      <c r="N65" s="27">
        <f t="shared" si="13"/>
        <v>18282</v>
      </c>
      <c r="O65" s="25">
        <f t="shared" ref="O65:P65" si="14">C65+E65+G65+I65+K65+M65</f>
        <v>842722</v>
      </c>
      <c r="P65" s="25">
        <f t="shared" si="14"/>
        <v>5782180</v>
      </c>
    </row>
  </sheetData>
  <mergeCells count="19">
    <mergeCell ref="A1:P1"/>
    <mergeCell ref="A2:P2"/>
    <mergeCell ref="A3:P3"/>
    <mergeCell ref="A4:P4"/>
    <mergeCell ref="A6:A7"/>
    <mergeCell ref="B6:B7"/>
    <mergeCell ref="C6:D6"/>
    <mergeCell ref="E6:F6"/>
    <mergeCell ref="G6:H6"/>
    <mergeCell ref="I6:J6"/>
    <mergeCell ref="A50:P50"/>
    <mergeCell ref="A54:P54"/>
    <mergeCell ref="A65:B65"/>
    <mergeCell ref="K6:L6"/>
    <mergeCell ref="M6:N6"/>
    <mergeCell ref="O6:P6"/>
    <mergeCell ref="A8:P8"/>
    <mergeCell ref="A22:P22"/>
    <mergeCell ref="A47:P4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B115A-2634-46BE-987E-8831237C9571}">
  <dimension ref="A1:N65"/>
  <sheetViews>
    <sheetView workbookViewId="0">
      <selection activeCell="Q55" sqref="Q55"/>
    </sheetView>
  </sheetViews>
  <sheetFormatPr defaultRowHeight="15" x14ac:dyDescent="0.25"/>
  <cols>
    <col min="2" max="2" width="37.28515625" bestFit="1" customWidth="1"/>
    <col min="8" max="8" width="14.28515625" bestFit="1" customWidth="1"/>
    <col min="9" max="9" width="10.28515625" bestFit="1" customWidth="1"/>
    <col min="10" max="10" width="14.28515625" bestFit="1" customWidth="1"/>
    <col min="11" max="11" width="12.42578125" customWidth="1"/>
    <col min="12" max="12" width="15.5703125" bestFit="1" customWidth="1"/>
    <col min="13" max="13" width="11.140625" customWidth="1"/>
    <col min="14" max="14" width="13.28515625" customWidth="1"/>
  </cols>
  <sheetData>
    <row r="1" spans="1:14" x14ac:dyDescent="0.25">
      <c r="A1" s="43" t="s">
        <v>0</v>
      </c>
      <c r="B1" s="43"/>
      <c r="C1" s="43"/>
      <c r="D1" s="130"/>
      <c r="E1" s="43"/>
      <c r="F1" s="130"/>
      <c r="G1" s="43"/>
      <c r="H1" s="130"/>
      <c r="I1" s="43"/>
      <c r="J1" s="130"/>
      <c r="K1" s="43"/>
      <c r="L1" s="130"/>
      <c r="M1" s="43"/>
      <c r="N1" s="43"/>
    </row>
    <row r="2" spans="1:14" x14ac:dyDescent="0.25">
      <c r="A2" s="43" t="s">
        <v>1</v>
      </c>
      <c r="B2" s="43"/>
      <c r="C2" s="43"/>
      <c r="D2" s="130"/>
      <c r="E2" s="43"/>
      <c r="F2" s="130"/>
      <c r="G2" s="43"/>
      <c r="H2" s="130"/>
      <c r="I2" s="43"/>
      <c r="J2" s="130"/>
      <c r="K2" s="43"/>
      <c r="L2" s="130"/>
      <c r="M2" s="43"/>
      <c r="N2" s="43"/>
    </row>
    <row r="3" spans="1:14" ht="15.75" x14ac:dyDescent="0.25">
      <c r="A3" s="44" t="s">
        <v>177</v>
      </c>
      <c r="B3" s="44"/>
      <c r="C3" s="44"/>
      <c r="D3" s="131"/>
      <c r="E3" s="44"/>
      <c r="F3" s="131"/>
      <c r="G3" s="44"/>
      <c r="H3" s="131"/>
      <c r="I3" s="44"/>
      <c r="J3" s="131"/>
      <c r="K3" s="44"/>
      <c r="L3" s="131"/>
      <c r="M3" s="44"/>
      <c r="N3" s="44"/>
    </row>
    <row r="4" spans="1:14" x14ac:dyDescent="0.25">
      <c r="A4" s="43" t="s">
        <v>275</v>
      </c>
      <c r="B4" s="43"/>
      <c r="C4" s="43"/>
      <c r="D4" s="130"/>
      <c r="E4" s="43"/>
      <c r="F4" s="130"/>
      <c r="G4" s="43"/>
      <c r="H4" s="130"/>
      <c r="I4" s="43"/>
      <c r="J4" s="130"/>
      <c r="K4" s="43"/>
      <c r="L4" s="130"/>
      <c r="M4" s="43"/>
      <c r="N4" s="43"/>
    </row>
    <row r="5" spans="1:14" ht="15.75" x14ac:dyDescent="0.25">
      <c r="A5" s="16"/>
      <c r="B5" s="97"/>
      <c r="C5" s="16"/>
      <c r="D5" s="17"/>
      <c r="E5" s="16"/>
      <c r="F5" s="17"/>
      <c r="G5" s="16"/>
      <c r="H5" s="17"/>
      <c r="I5" s="16"/>
      <c r="J5" s="17"/>
      <c r="K5" s="76" t="s">
        <v>74</v>
      </c>
      <c r="L5" s="18"/>
      <c r="M5" s="98" t="s">
        <v>180</v>
      </c>
      <c r="N5" s="16"/>
    </row>
    <row r="6" spans="1:14" ht="15" customHeight="1" x14ac:dyDescent="0.25">
      <c r="A6" s="100" t="s">
        <v>4</v>
      </c>
      <c r="B6" s="101" t="s">
        <v>5</v>
      </c>
      <c r="C6" s="40" t="s">
        <v>131</v>
      </c>
      <c r="D6" s="42"/>
      <c r="E6" s="40" t="s">
        <v>170</v>
      </c>
      <c r="F6" s="42"/>
      <c r="G6" s="40" t="s">
        <v>171</v>
      </c>
      <c r="H6" s="42"/>
      <c r="I6" s="40" t="s">
        <v>178</v>
      </c>
      <c r="J6" s="42"/>
      <c r="K6" s="40" t="s">
        <v>173</v>
      </c>
      <c r="L6" s="42"/>
      <c r="M6" s="40" t="s">
        <v>179</v>
      </c>
      <c r="N6" s="40"/>
    </row>
    <row r="7" spans="1:14" ht="15.75" x14ac:dyDescent="0.25">
      <c r="A7" s="100"/>
      <c r="B7" s="101"/>
      <c r="C7" s="102" t="s">
        <v>138</v>
      </c>
      <c r="D7" s="103" t="s">
        <v>139</v>
      </c>
      <c r="E7" s="102" t="s">
        <v>138</v>
      </c>
      <c r="F7" s="103" t="s">
        <v>139</v>
      </c>
      <c r="G7" s="102" t="s">
        <v>138</v>
      </c>
      <c r="H7" s="103" t="s">
        <v>139</v>
      </c>
      <c r="I7" s="102" t="s">
        <v>138</v>
      </c>
      <c r="J7" s="103" t="s">
        <v>139</v>
      </c>
      <c r="K7" s="102" t="s">
        <v>138</v>
      </c>
      <c r="L7" s="103" t="s">
        <v>139</v>
      </c>
      <c r="M7" s="102" t="s">
        <v>138</v>
      </c>
      <c r="N7" s="102" t="s">
        <v>139</v>
      </c>
    </row>
    <row r="8" spans="1:14" ht="15.75" x14ac:dyDescent="0.25">
      <c r="A8" s="38" t="s">
        <v>12</v>
      </c>
      <c r="B8" s="38"/>
      <c r="C8" s="38"/>
      <c r="D8" s="132"/>
      <c r="E8" s="38"/>
      <c r="F8" s="132"/>
      <c r="G8" s="38"/>
      <c r="H8" s="132"/>
      <c r="I8" s="38"/>
      <c r="J8" s="132"/>
      <c r="K8" s="38"/>
      <c r="L8" s="132"/>
      <c r="M8" s="38"/>
      <c r="N8" s="38"/>
    </row>
    <row r="9" spans="1:14" x14ac:dyDescent="0.25">
      <c r="A9" s="21">
        <v>1</v>
      </c>
      <c r="B9" s="22" t="s">
        <v>13</v>
      </c>
      <c r="C9" s="23">
        <f>VLOOKUP(B9,[2]NPSOutstanding!$B$9:$L$72,2,0)</f>
        <v>436</v>
      </c>
      <c r="D9" s="23">
        <f>VLOOKUP(B9,[2]NPSOutstanding!$B$9:$L$72,3,0)</f>
        <v>3243.5</v>
      </c>
      <c r="E9" s="23">
        <f>VLOOKUP(B9,[2]NPSOutstanding!$B$9:$L$72,4,0)</f>
        <v>964</v>
      </c>
      <c r="F9" s="23">
        <f>VLOOKUP(B9,[2]NPSOutstanding!$B$9:$L$72,5,0)</f>
        <v>28717.43</v>
      </c>
      <c r="G9" s="23">
        <f>VLOOKUP(B9,[2]NPSOutstanding!$B$9:$L$72,6,0)</f>
        <v>32690</v>
      </c>
      <c r="H9" s="23">
        <f>VLOOKUP(B9,[2]NPSOutstanding!$B$9:$L$72,7,0)</f>
        <v>804320.9</v>
      </c>
      <c r="I9" s="23">
        <f>VLOOKUP(B9,[2]NPSOutstanding!$B$9:$L$72,8,0)</f>
        <v>236442</v>
      </c>
      <c r="J9" s="23">
        <f>VLOOKUP(B9,[2]NPSOutstanding!$B$9:$L$72,9,0)</f>
        <v>391870.92</v>
      </c>
      <c r="K9" s="23">
        <f>VLOOKUP(B9,[2]NPSOutstanding!$B$9:$L$72,10,0)</f>
        <v>114588</v>
      </c>
      <c r="L9" s="23">
        <f>VLOOKUP(B9,[2]NPSOutstanding!$B$9:$L$72,11,0)</f>
        <v>1307891.17</v>
      </c>
      <c r="M9" s="96">
        <f>C9+E9+G9+I9+K9</f>
        <v>385120</v>
      </c>
      <c r="N9" s="23">
        <f>D9+F9+H9+J9+L9</f>
        <v>2536043.92</v>
      </c>
    </row>
    <row r="10" spans="1:14" x14ac:dyDescent="0.25">
      <c r="A10" s="21">
        <v>2</v>
      </c>
      <c r="B10" s="22" t="s">
        <v>14</v>
      </c>
      <c r="C10" s="23">
        <f>VLOOKUP(B10,[2]NPSOutstanding!$B$9:$L$72,2,0)</f>
        <v>0</v>
      </c>
      <c r="D10" s="23">
        <f>VLOOKUP(B10,[2]NPSOutstanding!$B$9:$L$72,3,0)</f>
        <v>0</v>
      </c>
      <c r="E10" s="23">
        <f>VLOOKUP(B10,[2]NPSOutstanding!$B$9:$L$72,4,0)</f>
        <v>98</v>
      </c>
      <c r="F10" s="23">
        <f>VLOOKUP(B10,[2]NPSOutstanding!$B$9:$L$72,5,0)</f>
        <v>2909.83</v>
      </c>
      <c r="G10" s="23">
        <f>VLOOKUP(B10,[2]NPSOutstanding!$B$9:$L$72,6,0)</f>
        <v>1556</v>
      </c>
      <c r="H10" s="23">
        <f>VLOOKUP(B10,[2]NPSOutstanding!$B$9:$L$72,7,0)</f>
        <v>101289.54</v>
      </c>
      <c r="I10" s="23">
        <f>VLOOKUP(B10,[2]NPSOutstanding!$B$9:$L$72,8,0)</f>
        <v>4510</v>
      </c>
      <c r="J10" s="23">
        <f>VLOOKUP(B10,[2]NPSOutstanding!$B$9:$L$72,9,0)</f>
        <v>21981.56</v>
      </c>
      <c r="K10" s="23">
        <f>VLOOKUP(B10,[2]NPSOutstanding!$B$9:$L$72,10,0)</f>
        <v>29140</v>
      </c>
      <c r="L10" s="23">
        <f>VLOOKUP(B10,[2]NPSOutstanding!$B$9:$L$72,11,0)</f>
        <v>266932.12</v>
      </c>
      <c r="M10" s="96">
        <f t="shared" ref="M10:N21" si="0">C10+E10+G10+I10+K10</f>
        <v>35304</v>
      </c>
      <c r="N10" s="23">
        <f t="shared" si="0"/>
        <v>393113.05</v>
      </c>
    </row>
    <row r="11" spans="1:14" x14ac:dyDescent="0.25">
      <c r="A11" s="21">
        <v>3</v>
      </c>
      <c r="B11" s="22" t="s">
        <v>15</v>
      </c>
      <c r="C11" s="23">
        <f>VLOOKUP(B11,[2]NPSOutstanding!$B$9:$L$72,2,0)</f>
        <v>0</v>
      </c>
      <c r="D11" s="23">
        <f>VLOOKUP(B11,[2]NPSOutstanding!$B$9:$L$72,3,0)</f>
        <v>0</v>
      </c>
      <c r="E11" s="23">
        <f>VLOOKUP(B11,[2]NPSOutstanding!$B$9:$L$72,4,0)</f>
        <v>45</v>
      </c>
      <c r="F11" s="23">
        <f>VLOOKUP(B11,[2]NPSOutstanding!$B$9:$L$72,5,0)</f>
        <v>1281.2</v>
      </c>
      <c r="G11" s="23">
        <f>VLOOKUP(B11,[2]NPSOutstanding!$B$9:$L$72,6,0)</f>
        <v>1194</v>
      </c>
      <c r="H11" s="23">
        <f>VLOOKUP(B11,[2]NPSOutstanding!$B$9:$L$72,7,0)</f>
        <v>45514.52</v>
      </c>
      <c r="I11" s="23">
        <f>VLOOKUP(B11,[2]NPSOutstanding!$B$9:$L$72,8,0)</f>
        <v>11319</v>
      </c>
      <c r="J11" s="23">
        <f>VLOOKUP(B11,[2]NPSOutstanding!$B$9:$L$72,9,0)</f>
        <v>57611.83</v>
      </c>
      <c r="K11" s="23">
        <f>VLOOKUP(B11,[2]NPSOutstanding!$B$9:$L$72,10,0)</f>
        <v>57</v>
      </c>
      <c r="L11" s="23">
        <f>VLOOKUP(B11,[2]NPSOutstanding!$B$9:$L$72,11,0)</f>
        <v>540786.42000000004</v>
      </c>
      <c r="M11" s="96">
        <f t="shared" si="0"/>
        <v>12615</v>
      </c>
      <c r="N11" s="23">
        <f t="shared" si="0"/>
        <v>645193.97</v>
      </c>
    </row>
    <row r="12" spans="1:14" x14ac:dyDescent="0.25">
      <c r="A12" s="21">
        <v>4</v>
      </c>
      <c r="B12" s="22" t="s">
        <v>16</v>
      </c>
      <c r="C12" s="23">
        <f>VLOOKUP(B12,[2]NPSOutstanding!$B$9:$L$72,2,0)</f>
        <v>87</v>
      </c>
      <c r="D12" s="23">
        <f>VLOOKUP(B12,[2]NPSOutstanding!$B$9:$L$72,3,0)</f>
        <v>24662.45</v>
      </c>
      <c r="E12" s="23">
        <f>VLOOKUP(B12,[2]NPSOutstanding!$B$9:$L$72,4,0)</f>
        <v>565</v>
      </c>
      <c r="F12" s="23">
        <f>VLOOKUP(B12,[2]NPSOutstanding!$B$9:$L$72,5,0)</f>
        <v>15145.51</v>
      </c>
      <c r="G12" s="23">
        <f>VLOOKUP(B12,[2]NPSOutstanding!$B$9:$L$72,6,0)</f>
        <v>3716</v>
      </c>
      <c r="H12" s="23">
        <f>VLOOKUP(B12,[2]NPSOutstanding!$B$9:$L$72,7,0)</f>
        <v>158461.10999999999</v>
      </c>
      <c r="I12" s="23">
        <f>VLOOKUP(B12,[2]NPSOutstanding!$B$9:$L$72,8,0)</f>
        <v>39720</v>
      </c>
      <c r="J12" s="23">
        <f>VLOOKUP(B12,[2]NPSOutstanding!$B$9:$L$72,9,0)</f>
        <v>147426.34</v>
      </c>
      <c r="K12" s="23">
        <f>VLOOKUP(B12,[2]NPSOutstanding!$B$9:$L$72,10,0)</f>
        <v>22574</v>
      </c>
      <c r="L12" s="23">
        <f>VLOOKUP(B12,[2]NPSOutstanding!$B$9:$L$72,11,0)</f>
        <v>471231.42</v>
      </c>
      <c r="M12" s="96">
        <f t="shared" si="0"/>
        <v>66662</v>
      </c>
      <c r="N12" s="23">
        <f t="shared" si="0"/>
        <v>816926.83</v>
      </c>
    </row>
    <row r="13" spans="1:14" x14ac:dyDescent="0.25">
      <c r="A13" s="21">
        <v>5</v>
      </c>
      <c r="B13" s="22" t="s">
        <v>17</v>
      </c>
      <c r="C13" s="23">
        <f>VLOOKUP(B13,[2]NPSOutstanding!$B$9:$L$72,2,0)</f>
        <v>0</v>
      </c>
      <c r="D13" s="23">
        <f>VLOOKUP(B13,[2]NPSOutstanding!$B$9:$L$72,3,0)</f>
        <v>0</v>
      </c>
      <c r="E13" s="23">
        <f>VLOOKUP(B13,[2]NPSOutstanding!$B$9:$L$72,4,0)</f>
        <v>9</v>
      </c>
      <c r="F13" s="23">
        <f>VLOOKUP(B13,[2]NPSOutstanding!$B$9:$L$72,5,0)</f>
        <v>344.39</v>
      </c>
      <c r="G13" s="23">
        <f>VLOOKUP(B13,[2]NPSOutstanding!$B$9:$L$72,6,0)</f>
        <v>189</v>
      </c>
      <c r="H13" s="23">
        <f>VLOOKUP(B13,[2]NPSOutstanding!$B$9:$L$72,7,0)</f>
        <v>22700.36</v>
      </c>
      <c r="I13" s="23">
        <f>VLOOKUP(B13,[2]NPSOutstanding!$B$9:$L$72,8,0)</f>
        <v>19348</v>
      </c>
      <c r="J13" s="23">
        <f>VLOOKUP(B13,[2]NPSOutstanding!$B$9:$L$72,9,0)</f>
        <v>196581.01</v>
      </c>
      <c r="K13" s="23">
        <f>VLOOKUP(B13,[2]NPSOutstanding!$B$9:$L$72,10,0)</f>
        <v>9542</v>
      </c>
      <c r="L13" s="23">
        <f>VLOOKUP(B13,[2]NPSOutstanding!$B$9:$L$72,11,0)</f>
        <v>43598.74</v>
      </c>
      <c r="M13" s="96">
        <f t="shared" si="0"/>
        <v>29088</v>
      </c>
      <c r="N13" s="23">
        <f t="shared" si="0"/>
        <v>263224.5</v>
      </c>
    </row>
    <row r="14" spans="1:14" x14ac:dyDescent="0.25">
      <c r="A14" s="21">
        <v>6</v>
      </c>
      <c r="B14" s="22" t="s">
        <v>18</v>
      </c>
      <c r="C14" s="23">
        <f>VLOOKUP(B14,[2]NPSOutstanding!$B$9:$L$72,2,0)</f>
        <v>19</v>
      </c>
      <c r="D14" s="23">
        <f>VLOOKUP(B14,[2]NPSOutstanding!$B$9:$L$72,3,0)</f>
        <v>6773.21</v>
      </c>
      <c r="E14" s="23">
        <f>VLOOKUP(B14,[2]NPSOutstanding!$B$9:$L$72,4,0)</f>
        <v>96</v>
      </c>
      <c r="F14" s="23">
        <f>VLOOKUP(B14,[2]NPSOutstanding!$B$9:$L$72,5,0)</f>
        <v>2436.16</v>
      </c>
      <c r="G14" s="23">
        <f>VLOOKUP(B14,[2]NPSOutstanding!$B$9:$L$72,6,0)</f>
        <v>3934</v>
      </c>
      <c r="H14" s="23">
        <f>VLOOKUP(B14,[2]NPSOutstanding!$B$9:$L$72,7,0)</f>
        <v>116317.07</v>
      </c>
      <c r="I14" s="23">
        <f>VLOOKUP(B14,[2]NPSOutstanding!$B$9:$L$72,8,0)</f>
        <v>23774</v>
      </c>
      <c r="J14" s="23">
        <f>VLOOKUP(B14,[2]NPSOutstanding!$B$9:$L$72,9,0)</f>
        <v>127973.75999999999</v>
      </c>
      <c r="K14" s="23">
        <f>VLOOKUP(B14,[2]NPSOutstanding!$B$9:$L$72,10,0)</f>
        <v>1657</v>
      </c>
      <c r="L14" s="23">
        <f>VLOOKUP(B14,[2]NPSOutstanding!$B$9:$L$72,11,0)</f>
        <v>216395.87</v>
      </c>
      <c r="M14" s="96">
        <f t="shared" si="0"/>
        <v>29480</v>
      </c>
      <c r="N14" s="23">
        <f t="shared" si="0"/>
        <v>469896.07</v>
      </c>
    </row>
    <row r="15" spans="1:14" x14ac:dyDescent="0.25">
      <c r="A15" s="21">
        <v>7</v>
      </c>
      <c r="B15" s="22" t="s">
        <v>19</v>
      </c>
      <c r="C15" s="23">
        <f>VLOOKUP(B15,[2]NPSOutstanding!$B$9:$L$72,2,0)</f>
        <v>282</v>
      </c>
      <c r="D15" s="23">
        <f>VLOOKUP(B15,[2]NPSOutstanding!$B$9:$L$72,3,0)</f>
        <v>150592.65</v>
      </c>
      <c r="E15" s="23">
        <f>VLOOKUP(B15,[2]NPSOutstanding!$B$9:$L$72,4,0)</f>
        <v>15</v>
      </c>
      <c r="F15" s="23">
        <f>VLOOKUP(B15,[2]NPSOutstanding!$B$9:$L$72,5,0)</f>
        <v>274.63</v>
      </c>
      <c r="G15" s="23">
        <f>VLOOKUP(B15,[2]NPSOutstanding!$B$9:$L$72,6,0)</f>
        <v>714</v>
      </c>
      <c r="H15" s="23">
        <f>VLOOKUP(B15,[2]NPSOutstanding!$B$9:$L$72,7,0)</f>
        <v>29358.2</v>
      </c>
      <c r="I15" s="23">
        <f>VLOOKUP(B15,[2]NPSOutstanding!$B$9:$L$72,8,0)</f>
        <v>793</v>
      </c>
      <c r="J15" s="23">
        <f>VLOOKUP(B15,[2]NPSOutstanding!$B$9:$L$72,9,0)</f>
        <v>5362.82</v>
      </c>
      <c r="K15" s="23">
        <f>VLOOKUP(B15,[2]NPSOutstanding!$B$9:$L$72,10,0)</f>
        <v>16348</v>
      </c>
      <c r="L15" s="23">
        <f>VLOOKUP(B15,[2]NPSOutstanding!$B$9:$L$72,11,0)</f>
        <v>274284.84999999998</v>
      </c>
      <c r="M15" s="96">
        <f t="shared" si="0"/>
        <v>18152</v>
      </c>
      <c r="N15" s="23">
        <f t="shared" si="0"/>
        <v>459873.15</v>
      </c>
    </row>
    <row r="16" spans="1:14" x14ac:dyDescent="0.25">
      <c r="A16" s="21">
        <v>8</v>
      </c>
      <c r="B16" s="22" t="s">
        <v>20</v>
      </c>
      <c r="C16" s="23">
        <f>VLOOKUP(B16,[2]NPSOutstanding!$B$9:$L$72,2,0)</f>
        <v>385</v>
      </c>
      <c r="D16" s="23">
        <f>VLOOKUP(B16,[2]NPSOutstanding!$B$9:$L$72,3,0)</f>
        <v>292613.57</v>
      </c>
      <c r="E16" s="23">
        <f>VLOOKUP(B16,[2]NPSOutstanding!$B$9:$L$72,4,0)</f>
        <v>835</v>
      </c>
      <c r="F16" s="23">
        <f>VLOOKUP(B16,[2]NPSOutstanding!$B$9:$L$72,5,0)</f>
        <v>23343.18</v>
      </c>
      <c r="G16" s="23">
        <f>VLOOKUP(B16,[2]NPSOutstanding!$B$9:$L$72,6,0)</f>
        <v>17414</v>
      </c>
      <c r="H16" s="23">
        <f>VLOOKUP(B16,[2]NPSOutstanding!$B$9:$L$72,7,0)</f>
        <v>448470.1</v>
      </c>
      <c r="I16" s="23">
        <f>VLOOKUP(B16,[2]NPSOutstanding!$B$9:$L$72,8,0)</f>
        <v>32636</v>
      </c>
      <c r="J16" s="23">
        <f>VLOOKUP(B16,[2]NPSOutstanding!$B$9:$L$72,9,0)</f>
        <v>112911.89</v>
      </c>
      <c r="K16" s="23">
        <f>VLOOKUP(B16,[2]NPSOutstanding!$B$9:$L$72,10,0)</f>
        <v>112335</v>
      </c>
      <c r="L16" s="23">
        <f>VLOOKUP(B16,[2]NPSOutstanding!$B$9:$L$72,11,0)</f>
        <v>1574099.24</v>
      </c>
      <c r="M16" s="96">
        <f t="shared" si="0"/>
        <v>163605</v>
      </c>
      <c r="N16" s="23">
        <f t="shared" si="0"/>
        <v>2451437.98</v>
      </c>
    </row>
    <row r="17" spans="1:14" x14ac:dyDescent="0.25">
      <c r="A17" s="21">
        <v>9</v>
      </c>
      <c r="B17" s="22" t="s">
        <v>21</v>
      </c>
      <c r="C17" s="23">
        <f>VLOOKUP(B17,[2]NPSOutstanding!$B$9:$L$72,2,0)</f>
        <v>0</v>
      </c>
      <c r="D17" s="23">
        <f>VLOOKUP(B17,[2]NPSOutstanding!$B$9:$L$72,3,0)</f>
        <v>0</v>
      </c>
      <c r="E17" s="23">
        <f>VLOOKUP(B17,[2]NPSOutstanding!$B$9:$L$72,4,0)</f>
        <v>28</v>
      </c>
      <c r="F17" s="23">
        <f>VLOOKUP(B17,[2]NPSOutstanding!$B$9:$L$72,5,0)</f>
        <v>701.58</v>
      </c>
      <c r="G17" s="23">
        <f>VLOOKUP(B17,[2]NPSOutstanding!$B$9:$L$72,6,0)</f>
        <v>750</v>
      </c>
      <c r="H17" s="23">
        <f>VLOOKUP(B17,[2]NPSOutstanding!$B$9:$L$72,7,0)</f>
        <v>16567.73</v>
      </c>
      <c r="I17" s="23">
        <f>VLOOKUP(B17,[2]NPSOutstanding!$B$9:$L$72,8,0)</f>
        <v>478</v>
      </c>
      <c r="J17" s="23">
        <f>VLOOKUP(B17,[2]NPSOutstanding!$B$9:$L$72,9,0)</f>
        <v>1295.43</v>
      </c>
      <c r="K17" s="23">
        <f>VLOOKUP(B17,[2]NPSOutstanding!$B$9:$L$72,10,0)</f>
        <v>5775</v>
      </c>
      <c r="L17" s="23">
        <f>VLOOKUP(B17,[2]NPSOutstanding!$B$9:$L$72,11,0)</f>
        <v>54132.79</v>
      </c>
      <c r="M17" s="96">
        <f t="shared" si="0"/>
        <v>7031</v>
      </c>
      <c r="N17" s="23">
        <f t="shared" si="0"/>
        <v>72697.53</v>
      </c>
    </row>
    <row r="18" spans="1:14" x14ac:dyDescent="0.25">
      <c r="A18" s="21">
        <v>10</v>
      </c>
      <c r="B18" s="22" t="s">
        <v>22</v>
      </c>
      <c r="C18" s="23">
        <f>VLOOKUP(B18,[2]NPSOutstanding!$B$9:$L$72,2,0)</f>
        <v>142</v>
      </c>
      <c r="D18" s="23">
        <f>VLOOKUP(B18,[2]NPSOutstanding!$B$9:$L$72,3,0)</f>
        <v>2466.4499999999998</v>
      </c>
      <c r="E18" s="23">
        <f>VLOOKUP(B18,[2]NPSOutstanding!$B$9:$L$72,4,0)</f>
        <v>959</v>
      </c>
      <c r="F18" s="23">
        <f>VLOOKUP(B18,[2]NPSOutstanding!$B$9:$L$72,5,0)</f>
        <v>22221.119999999999</v>
      </c>
      <c r="G18" s="23">
        <f>VLOOKUP(B18,[2]NPSOutstanding!$B$9:$L$72,6,0)</f>
        <v>5693</v>
      </c>
      <c r="H18" s="23">
        <f>VLOOKUP(B18,[2]NPSOutstanding!$B$9:$L$72,7,0)</f>
        <v>172011.05</v>
      </c>
      <c r="I18" s="23">
        <f>VLOOKUP(B18,[2]NPSOutstanding!$B$9:$L$72,8,0)</f>
        <v>40965</v>
      </c>
      <c r="J18" s="23">
        <f>VLOOKUP(B18,[2]NPSOutstanding!$B$9:$L$72,9,0)</f>
        <v>238367.3</v>
      </c>
      <c r="K18" s="23">
        <f>VLOOKUP(B18,[2]NPSOutstanding!$B$9:$L$72,10,0)</f>
        <v>14763</v>
      </c>
      <c r="L18" s="23">
        <f>VLOOKUP(B18,[2]NPSOutstanding!$B$9:$L$72,11,0)</f>
        <v>237154.57</v>
      </c>
      <c r="M18" s="96">
        <f t="shared" si="0"/>
        <v>62522</v>
      </c>
      <c r="N18" s="23">
        <f t="shared" si="0"/>
        <v>672220.49</v>
      </c>
    </row>
    <row r="19" spans="1:14" x14ac:dyDescent="0.25">
      <c r="A19" s="21">
        <v>11</v>
      </c>
      <c r="B19" s="22" t="s">
        <v>23</v>
      </c>
      <c r="C19" s="23">
        <f>VLOOKUP(B19,[2]NPSOutstanding!$B$9:$L$72,2,0)</f>
        <v>0</v>
      </c>
      <c r="D19" s="23">
        <f>VLOOKUP(B19,[2]NPSOutstanding!$B$9:$L$72,3,0)</f>
        <v>0</v>
      </c>
      <c r="E19" s="23">
        <f>VLOOKUP(B19,[2]NPSOutstanding!$B$9:$L$72,4,0)</f>
        <v>24</v>
      </c>
      <c r="F19" s="23">
        <f>VLOOKUP(B19,[2]NPSOutstanding!$B$9:$L$72,5,0)</f>
        <v>350.12</v>
      </c>
      <c r="G19" s="23">
        <f>VLOOKUP(B19,[2]NPSOutstanding!$B$9:$L$72,6,0)</f>
        <v>5448</v>
      </c>
      <c r="H19" s="23">
        <f>VLOOKUP(B19,[2]NPSOutstanding!$B$9:$L$72,7,0)</f>
        <v>173225.03</v>
      </c>
      <c r="I19" s="23">
        <f>VLOOKUP(B19,[2]NPSOutstanding!$B$9:$L$72,8,0)</f>
        <v>1134</v>
      </c>
      <c r="J19" s="23">
        <f>VLOOKUP(B19,[2]NPSOutstanding!$B$9:$L$72,9,0)</f>
        <v>1663.86</v>
      </c>
      <c r="K19" s="23">
        <f>VLOOKUP(B19,[2]NPSOutstanding!$B$9:$L$72,10,0)</f>
        <v>29738</v>
      </c>
      <c r="L19" s="23">
        <f>VLOOKUP(B19,[2]NPSOutstanding!$B$9:$L$72,11,0)</f>
        <v>238732.53</v>
      </c>
      <c r="M19" s="96">
        <f t="shared" si="0"/>
        <v>36344</v>
      </c>
      <c r="N19" s="23">
        <f t="shared" si="0"/>
        <v>413971.54</v>
      </c>
    </row>
    <row r="20" spans="1:14" x14ac:dyDescent="0.25">
      <c r="A20" s="21">
        <v>12</v>
      </c>
      <c r="B20" s="22" t="s">
        <v>24</v>
      </c>
      <c r="C20" s="23">
        <f>VLOOKUP(B20,[2]NPSOutstanding!$B$9:$L$72,2,0)</f>
        <v>118</v>
      </c>
      <c r="D20" s="23">
        <f>VLOOKUP(B20,[2]NPSOutstanding!$B$9:$L$72,3,0)</f>
        <v>3956.8</v>
      </c>
      <c r="E20" s="23">
        <f>VLOOKUP(B20,[2]NPSOutstanding!$B$9:$L$72,4,0)</f>
        <v>2126</v>
      </c>
      <c r="F20" s="23">
        <f>VLOOKUP(B20,[2]NPSOutstanding!$B$9:$L$72,5,0)</f>
        <v>45413.65</v>
      </c>
      <c r="G20" s="23">
        <f>VLOOKUP(B20,[2]NPSOutstanding!$B$9:$L$72,6,0)</f>
        <v>176362</v>
      </c>
      <c r="H20" s="23">
        <f>VLOOKUP(B20,[2]NPSOutstanding!$B$9:$L$72,7,0)</f>
        <v>2323401.2400000002</v>
      </c>
      <c r="I20" s="23">
        <f>VLOOKUP(B20,[2]NPSOutstanding!$B$9:$L$72,8,0)</f>
        <v>125723</v>
      </c>
      <c r="J20" s="23">
        <f>VLOOKUP(B20,[2]NPSOutstanding!$B$9:$L$72,9,0)</f>
        <v>166631.29999999999</v>
      </c>
      <c r="K20" s="23">
        <f>VLOOKUP(B20,[2]NPSOutstanding!$B$9:$L$72,10,0)</f>
        <v>1146496</v>
      </c>
      <c r="L20" s="23">
        <f>VLOOKUP(B20,[2]NPSOutstanding!$B$9:$L$72,11,0)</f>
        <v>5226782.76</v>
      </c>
      <c r="M20" s="96">
        <f t="shared" si="0"/>
        <v>1450825</v>
      </c>
      <c r="N20" s="23">
        <f t="shared" si="0"/>
        <v>7766185.75</v>
      </c>
    </row>
    <row r="21" spans="1:14" ht="15.75" x14ac:dyDescent="0.25">
      <c r="A21" s="25" t="s">
        <v>25</v>
      </c>
      <c r="B21" s="26" t="s">
        <v>26</v>
      </c>
      <c r="C21" s="25">
        <f>SUM(C9:C20)</f>
        <v>1469</v>
      </c>
      <c r="D21" s="27">
        <f>SUM(D9:D20)</f>
        <v>484308.63</v>
      </c>
      <c r="E21" s="25">
        <f t="shared" ref="E21:L21" si="1">SUM(E9:E20)</f>
        <v>5764</v>
      </c>
      <c r="F21" s="27">
        <f t="shared" si="1"/>
        <v>143138.79999999999</v>
      </c>
      <c r="G21" s="25">
        <f t="shared" si="1"/>
        <v>249660</v>
      </c>
      <c r="H21" s="27">
        <f t="shared" si="1"/>
        <v>4411636.8500000006</v>
      </c>
      <c r="I21" s="25">
        <f t="shared" si="1"/>
        <v>536842</v>
      </c>
      <c r="J21" s="27">
        <f t="shared" si="1"/>
        <v>1469678.02</v>
      </c>
      <c r="K21" s="25">
        <f t="shared" si="1"/>
        <v>1503013</v>
      </c>
      <c r="L21" s="27">
        <f t="shared" si="1"/>
        <v>10452022.48</v>
      </c>
      <c r="M21" s="25">
        <f t="shared" si="0"/>
        <v>2296748</v>
      </c>
      <c r="N21" s="25">
        <f t="shared" si="0"/>
        <v>16960784.780000001</v>
      </c>
    </row>
    <row r="22" spans="1:14" ht="15.75" x14ac:dyDescent="0.25">
      <c r="A22" s="38" t="s">
        <v>79</v>
      </c>
      <c r="B22" s="38"/>
      <c r="C22" s="38"/>
      <c r="D22" s="132"/>
      <c r="E22" s="38"/>
      <c r="F22" s="132"/>
      <c r="G22" s="38"/>
      <c r="H22" s="132"/>
      <c r="I22" s="38"/>
      <c r="J22" s="132"/>
      <c r="K22" s="38"/>
      <c r="L22" s="132"/>
      <c r="M22" s="38"/>
      <c r="N22" s="38"/>
    </row>
    <row r="23" spans="1:14" x14ac:dyDescent="0.25">
      <c r="A23" s="21">
        <v>13</v>
      </c>
      <c r="B23" s="22" t="s">
        <v>28</v>
      </c>
      <c r="C23" s="23">
        <f>VLOOKUP(B23,[2]NPSOutstanding!$B$9:$L$72,2,0)</f>
        <v>0</v>
      </c>
      <c r="D23" s="23">
        <f>VLOOKUP(B23,[2]NPSOutstanding!$B$9:$L$72,3,0)</f>
        <v>0</v>
      </c>
      <c r="E23" s="23">
        <f>VLOOKUP(B23,[2]NPSOutstanding!$B$9:$L$72,4,0)</f>
        <v>129</v>
      </c>
      <c r="F23" s="23">
        <f>VLOOKUP(B23,[2]NPSOutstanding!$B$9:$L$72,5,0)</f>
        <v>4193.3</v>
      </c>
      <c r="G23" s="23">
        <f>VLOOKUP(B23,[2]NPSOutstanding!$B$9:$L$72,6,0)</f>
        <v>7693</v>
      </c>
      <c r="H23" s="23">
        <f>VLOOKUP(B23,[2]NPSOutstanding!$B$9:$L$72,7,0)</f>
        <v>226249.34</v>
      </c>
      <c r="I23" s="23">
        <f>VLOOKUP(B23,[2]NPSOutstanding!$B$9:$L$72,8,0)</f>
        <v>328295</v>
      </c>
      <c r="J23" s="23">
        <f>VLOOKUP(B23,[2]NPSOutstanding!$B$9:$L$72,9,0)</f>
        <v>190074.8</v>
      </c>
      <c r="K23" s="23">
        <f>VLOOKUP(B23,[2]NPSOutstanding!$B$9:$L$72,10,0)</f>
        <v>145159</v>
      </c>
      <c r="L23" s="23">
        <f>VLOOKUP(B23,[2]NPSOutstanding!$B$9:$L$72,11,0)</f>
        <v>1167616.73</v>
      </c>
      <c r="M23" s="96">
        <f t="shared" ref="M23:N38" si="2">C23+E23+G23+I23+K23</f>
        <v>481276</v>
      </c>
      <c r="N23" s="23">
        <f t="shared" si="2"/>
        <v>1588134.17</v>
      </c>
    </row>
    <row r="24" spans="1:14" x14ac:dyDescent="0.25">
      <c r="A24" s="21">
        <v>14</v>
      </c>
      <c r="B24" s="22" t="s">
        <v>29</v>
      </c>
      <c r="C24" s="23">
        <f>VLOOKUP(B24,[2]NPSOutstanding!$B$9:$L$72,2,0)</f>
        <v>0</v>
      </c>
      <c r="D24" s="23">
        <f>VLOOKUP(B24,[2]NPSOutstanding!$B$9:$L$72,3,0)</f>
        <v>0</v>
      </c>
      <c r="E24" s="23">
        <f>VLOOKUP(B24,[2]NPSOutstanding!$B$9:$L$72,4,0)</f>
        <v>0</v>
      </c>
      <c r="F24" s="23">
        <f>VLOOKUP(B24,[2]NPSOutstanding!$B$9:$L$72,5,0)</f>
        <v>0</v>
      </c>
      <c r="G24" s="23">
        <f>VLOOKUP(B24,[2]NPSOutstanding!$B$9:$L$72,6,0)</f>
        <v>1624</v>
      </c>
      <c r="H24" s="23">
        <f>VLOOKUP(B24,[2]NPSOutstanding!$B$9:$L$72,7,0)</f>
        <v>36545.06</v>
      </c>
      <c r="I24" s="23">
        <f>VLOOKUP(B24,[2]NPSOutstanding!$B$9:$L$72,8,0)</f>
        <v>5097</v>
      </c>
      <c r="J24" s="23">
        <f>VLOOKUP(B24,[2]NPSOutstanding!$B$9:$L$72,9,0)</f>
        <v>50101.82</v>
      </c>
      <c r="K24" s="23">
        <f>VLOOKUP(B24,[2]NPSOutstanding!$B$9:$L$72,10,0)</f>
        <v>74622</v>
      </c>
      <c r="L24" s="23">
        <f>VLOOKUP(B24,[2]NPSOutstanding!$B$9:$L$72,11,0)</f>
        <v>229808.68</v>
      </c>
      <c r="M24" s="96">
        <f t="shared" si="2"/>
        <v>81343</v>
      </c>
      <c r="N24" s="23">
        <f t="shared" si="2"/>
        <v>316455.56</v>
      </c>
    </row>
    <row r="25" spans="1:14" x14ac:dyDescent="0.25">
      <c r="A25" s="21">
        <v>15</v>
      </c>
      <c r="B25" s="22" t="s">
        <v>30</v>
      </c>
      <c r="C25" s="23">
        <f>VLOOKUP(B25,[2]NPSOutstanding!$B$9:$L$72,2,0)</f>
        <v>0</v>
      </c>
      <c r="D25" s="23">
        <f>VLOOKUP(B25,[2]NPSOutstanding!$B$9:$L$72,3,0)</f>
        <v>0</v>
      </c>
      <c r="E25" s="23">
        <f>VLOOKUP(B25,[2]NPSOutstanding!$B$9:$L$72,4,0)</f>
        <v>0</v>
      </c>
      <c r="F25" s="23">
        <f>VLOOKUP(B25,[2]NPSOutstanding!$B$9:$L$72,5,0)</f>
        <v>0</v>
      </c>
      <c r="G25" s="23">
        <f>VLOOKUP(B25,[2]NPSOutstanding!$B$9:$L$72,6,0)</f>
        <v>2</v>
      </c>
      <c r="H25" s="23">
        <f>VLOOKUP(B25,[2]NPSOutstanding!$B$9:$L$72,7,0)</f>
        <v>33.950000000000003</v>
      </c>
      <c r="I25" s="23">
        <f>VLOOKUP(B25,[2]NPSOutstanding!$B$9:$L$72,8,0)</f>
        <v>1145</v>
      </c>
      <c r="J25" s="23">
        <f>VLOOKUP(B25,[2]NPSOutstanding!$B$9:$L$72,9,0)</f>
        <v>2755.74</v>
      </c>
      <c r="K25" s="23">
        <f>VLOOKUP(B25,[2]NPSOutstanding!$B$9:$L$72,10,0)</f>
        <v>24</v>
      </c>
      <c r="L25" s="23">
        <f>VLOOKUP(B25,[2]NPSOutstanding!$B$9:$L$72,11,0)</f>
        <v>9428.24</v>
      </c>
      <c r="M25" s="96">
        <f t="shared" si="2"/>
        <v>1171</v>
      </c>
      <c r="N25" s="23">
        <f t="shared" si="2"/>
        <v>12217.93</v>
      </c>
    </row>
    <row r="26" spans="1:14" x14ac:dyDescent="0.25">
      <c r="A26" s="21">
        <v>16</v>
      </c>
      <c r="B26" s="22" t="s">
        <v>31</v>
      </c>
      <c r="C26" s="23">
        <f>VLOOKUP(B26,[2]NPSOutstanding!$B$9:$L$72,2,0)</f>
        <v>0</v>
      </c>
      <c r="D26" s="23">
        <f>VLOOKUP(B26,[2]NPSOutstanding!$B$9:$L$72,3,0)</f>
        <v>0</v>
      </c>
      <c r="E26" s="23">
        <f>VLOOKUP(B26,[2]NPSOutstanding!$B$9:$L$72,4,0)</f>
        <v>5</v>
      </c>
      <c r="F26" s="23">
        <f>VLOOKUP(B26,[2]NPSOutstanding!$B$9:$L$72,5,0)</f>
        <v>169.86</v>
      </c>
      <c r="G26" s="23">
        <f>VLOOKUP(B26,[2]NPSOutstanding!$B$9:$L$72,6,0)</f>
        <v>71</v>
      </c>
      <c r="H26" s="23">
        <f>VLOOKUP(B26,[2]NPSOutstanding!$B$9:$L$72,7,0)</f>
        <v>3155.98</v>
      </c>
      <c r="I26" s="23">
        <f>VLOOKUP(B26,[2]NPSOutstanding!$B$9:$L$72,8,0)</f>
        <v>307</v>
      </c>
      <c r="J26" s="23">
        <f>VLOOKUP(B26,[2]NPSOutstanding!$B$9:$L$72,9,0)</f>
        <v>4430.03</v>
      </c>
      <c r="K26" s="23">
        <f>VLOOKUP(B26,[2]NPSOutstanding!$B$9:$L$72,10,0)</f>
        <v>309</v>
      </c>
      <c r="L26" s="23">
        <f>VLOOKUP(B26,[2]NPSOutstanding!$B$9:$L$72,11,0)</f>
        <v>23516.86</v>
      </c>
      <c r="M26" s="96">
        <f t="shared" si="2"/>
        <v>692</v>
      </c>
      <c r="N26" s="23">
        <f t="shared" si="2"/>
        <v>31272.73</v>
      </c>
    </row>
    <row r="27" spans="1:14" x14ac:dyDescent="0.25">
      <c r="A27" s="21">
        <v>17</v>
      </c>
      <c r="B27" s="22" t="s">
        <v>32</v>
      </c>
      <c r="C27" s="23">
        <f>VLOOKUP(B27,[2]NPSOutstanding!$B$9:$L$72,2,0)</f>
        <v>399</v>
      </c>
      <c r="D27" s="23">
        <f>VLOOKUP(B27,[2]NPSOutstanding!$B$9:$L$72,3,0)</f>
        <v>1542.56</v>
      </c>
      <c r="E27" s="23">
        <f>VLOOKUP(B27,[2]NPSOutstanding!$B$9:$L$72,4,0)</f>
        <v>10</v>
      </c>
      <c r="F27" s="23">
        <f>VLOOKUP(B27,[2]NPSOutstanding!$B$9:$L$72,5,0)</f>
        <v>16.79</v>
      </c>
      <c r="G27" s="23">
        <f>VLOOKUP(B27,[2]NPSOutstanding!$B$9:$L$72,6,0)</f>
        <v>1782</v>
      </c>
      <c r="H27" s="23">
        <f>VLOOKUP(B27,[2]NPSOutstanding!$B$9:$L$72,7,0)</f>
        <v>39678.449999999997</v>
      </c>
      <c r="I27" s="23">
        <f>VLOOKUP(B27,[2]NPSOutstanding!$B$9:$L$72,8,0)</f>
        <v>83</v>
      </c>
      <c r="J27" s="23">
        <f>VLOOKUP(B27,[2]NPSOutstanding!$B$9:$L$72,9,0)</f>
        <v>0</v>
      </c>
      <c r="K27" s="23">
        <f>VLOOKUP(B27,[2]NPSOutstanding!$B$9:$L$72,10,0)</f>
        <v>7957</v>
      </c>
      <c r="L27" s="23">
        <f>VLOOKUP(B27,[2]NPSOutstanding!$B$9:$L$72,11,0)</f>
        <v>68940</v>
      </c>
      <c r="M27" s="96">
        <f t="shared" si="2"/>
        <v>10231</v>
      </c>
      <c r="N27" s="23">
        <f t="shared" si="2"/>
        <v>110177.79999999999</v>
      </c>
    </row>
    <row r="28" spans="1:14" x14ac:dyDescent="0.25">
      <c r="A28" s="21">
        <v>18</v>
      </c>
      <c r="B28" s="22" t="s">
        <v>33</v>
      </c>
      <c r="C28" s="23">
        <f>VLOOKUP(B28,[2]NPSOutstanding!$B$9:$L$72,2,0)</f>
        <v>0</v>
      </c>
      <c r="D28" s="23">
        <f>VLOOKUP(B28,[2]NPSOutstanding!$B$9:$L$72,3,0)</f>
        <v>0</v>
      </c>
      <c r="E28" s="23">
        <f>VLOOKUP(B28,[2]NPSOutstanding!$B$9:$L$72,4,0)</f>
        <v>0</v>
      </c>
      <c r="F28" s="23">
        <f>VLOOKUP(B28,[2]NPSOutstanding!$B$9:$L$72,5,0)</f>
        <v>0</v>
      </c>
      <c r="G28" s="23">
        <f>VLOOKUP(B28,[2]NPSOutstanding!$B$9:$L$72,6,0)</f>
        <v>1</v>
      </c>
      <c r="H28" s="23">
        <f>VLOOKUP(B28,[2]NPSOutstanding!$B$9:$L$72,7,0)</f>
        <v>14.06</v>
      </c>
      <c r="I28" s="23">
        <f>VLOOKUP(B28,[2]NPSOutstanding!$B$9:$L$72,8,0)</f>
        <v>0</v>
      </c>
      <c r="J28" s="23">
        <f>VLOOKUP(B28,[2]NPSOutstanding!$B$9:$L$72,9,0)</f>
        <v>0</v>
      </c>
      <c r="K28" s="23">
        <f>VLOOKUP(B28,[2]NPSOutstanding!$B$9:$L$72,10,0)</f>
        <v>645</v>
      </c>
      <c r="L28" s="23">
        <f>VLOOKUP(B28,[2]NPSOutstanding!$B$9:$L$72,11,0)</f>
        <v>2443.9699999999998</v>
      </c>
      <c r="M28" s="96">
        <f t="shared" si="2"/>
        <v>646</v>
      </c>
      <c r="N28" s="23">
        <f t="shared" si="2"/>
        <v>2458.0299999999997</v>
      </c>
    </row>
    <row r="29" spans="1:14" x14ac:dyDescent="0.25">
      <c r="A29" s="21">
        <v>19</v>
      </c>
      <c r="B29" s="22" t="s">
        <v>34</v>
      </c>
      <c r="C29" s="23">
        <f>VLOOKUP(B29,[2]NPSOutstanding!$B$9:$L$72,2,0)</f>
        <v>0</v>
      </c>
      <c r="D29" s="23">
        <f>VLOOKUP(B29,[2]NPSOutstanding!$B$9:$L$72,3,0)</f>
        <v>0</v>
      </c>
      <c r="E29" s="23">
        <f>VLOOKUP(B29,[2]NPSOutstanding!$B$9:$L$72,4,0)</f>
        <v>0</v>
      </c>
      <c r="F29" s="23">
        <f>VLOOKUP(B29,[2]NPSOutstanding!$B$9:$L$72,5,0)</f>
        <v>0</v>
      </c>
      <c r="G29" s="23">
        <f>VLOOKUP(B29,[2]NPSOutstanding!$B$9:$L$72,6,0)</f>
        <v>158</v>
      </c>
      <c r="H29" s="23">
        <f>VLOOKUP(B29,[2]NPSOutstanding!$B$9:$L$72,7,0)</f>
        <v>6075.38</v>
      </c>
      <c r="I29" s="23">
        <f>VLOOKUP(B29,[2]NPSOutstanding!$B$9:$L$72,8,0)</f>
        <v>544</v>
      </c>
      <c r="J29" s="23">
        <f>VLOOKUP(B29,[2]NPSOutstanding!$B$9:$L$72,9,0)</f>
        <v>739.93</v>
      </c>
      <c r="K29" s="23">
        <f>VLOOKUP(B29,[2]NPSOutstanding!$B$9:$L$72,10,0)</f>
        <v>5447</v>
      </c>
      <c r="L29" s="23">
        <f>VLOOKUP(B29,[2]NPSOutstanding!$B$9:$L$72,11,0)</f>
        <v>209352.03</v>
      </c>
      <c r="M29" s="96">
        <f t="shared" si="2"/>
        <v>6149</v>
      </c>
      <c r="N29" s="23">
        <f t="shared" si="2"/>
        <v>216167.34</v>
      </c>
    </row>
    <row r="30" spans="1:14" x14ac:dyDescent="0.25">
      <c r="A30" s="21">
        <v>20</v>
      </c>
      <c r="B30" s="22" t="s">
        <v>35</v>
      </c>
      <c r="C30" s="23">
        <f>VLOOKUP(B30,[2]NPSOutstanding!$B$9:$L$72,2,0)</f>
        <v>19193</v>
      </c>
      <c r="D30" s="23">
        <f>VLOOKUP(B30,[2]NPSOutstanding!$B$9:$L$72,3,0)</f>
        <v>265393.40000000002</v>
      </c>
      <c r="E30" s="23">
        <f>VLOOKUP(B30,[2]NPSOutstanding!$B$9:$L$72,4,0)</f>
        <v>13</v>
      </c>
      <c r="F30" s="23">
        <f>VLOOKUP(B30,[2]NPSOutstanding!$B$9:$L$72,5,0)</f>
        <v>54.16</v>
      </c>
      <c r="G30" s="23">
        <f>VLOOKUP(B30,[2]NPSOutstanding!$B$9:$L$72,6,0)</f>
        <v>61057</v>
      </c>
      <c r="H30" s="23">
        <f>VLOOKUP(B30,[2]NPSOutstanding!$B$9:$L$72,7,0)</f>
        <v>1185976.56</v>
      </c>
      <c r="I30" s="23">
        <f>VLOOKUP(B30,[2]NPSOutstanding!$B$9:$L$72,8,0)</f>
        <v>240005</v>
      </c>
      <c r="J30" s="23">
        <f>VLOOKUP(B30,[2]NPSOutstanding!$B$9:$L$72,9,0)</f>
        <v>1135163.0900000001</v>
      </c>
      <c r="K30" s="23">
        <f>VLOOKUP(B30,[2]NPSOutstanding!$B$9:$L$72,10,0)</f>
        <v>1560447</v>
      </c>
      <c r="L30" s="23">
        <f>VLOOKUP(B30,[2]NPSOutstanding!$B$9:$L$72,11,0)</f>
        <v>2108458.27</v>
      </c>
      <c r="M30" s="96">
        <f t="shared" si="2"/>
        <v>1880715</v>
      </c>
      <c r="N30" s="23">
        <f t="shared" si="2"/>
        <v>4695045.4800000004</v>
      </c>
    </row>
    <row r="31" spans="1:14" x14ac:dyDescent="0.25">
      <c r="A31" s="21">
        <v>21</v>
      </c>
      <c r="B31" s="22" t="s">
        <v>36</v>
      </c>
      <c r="C31" s="23">
        <f>VLOOKUP(B31,[2]NPSOutstanding!$B$9:$L$72,2,0)</f>
        <v>0</v>
      </c>
      <c r="D31" s="23">
        <f>VLOOKUP(B31,[2]NPSOutstanding!$B$9:$L$72,3,0)</f>
        <v>0</v>
      </c>
      <c r="E31" s="23">
        <f>VLOOKUP(B31,[2]NPSOutstanding!$B$9:$L$72,4,0)</f>
        <v>624</v>
      </c>
      <c r="F31" s="23">
        <f>VLOOKUP(B31,[2]NPSOutstanding!$B$9:$L$72,5,0)</f>
        <v>19114.75</v>
      </c>
      <c r="G31" s="23">
        <f>VLOOKUP(B31,[2]NPSOutstanding!$B$9:$L$72,6,0)</f>
        <v>27110</v>
      </c>
      <c r="H31" s="23">
        <f>VLOOKUP(B31,[2]NPSOutstanding!$B$9:$L$72,7,0)</f>
        <v>728081.21</v>
      </c>
      <c r="I31" s="23">
        <f>VLOOKUP(B31,[2]NPSOutstanding!$B$9:$L$72,8,0)</f>
        <v>97397</v>
      </c>
      <c r="J31" s="23">
        <f>VLOOKUP(B31,[2]NPSOutstanding!$B$9:$L$72,9,0)</f>
        <v>422125.43</v>
      </c>
      <c r="K31" s="23">
        <f>VLOOKUP(B31,[2]NPSOutstanding!$B$9:$L$72,10,0)</f>
        <v>510753</v>
      </c>
      <c r="L31" s="23">
        <f>VLOOKUP(B31,[2]NPSOutstanding!$B$9:$L$72,11,0)</f>
        <v>1412226.63</v>
      </c>
      <c r="M31" s="96">
        <f t="shared" si="2"/>
        <v>635884</v>
      </c>
      <c r="N31" s="23">
        <f t="shared" si="2"/>
        <v>2581548.0199999996</v>
      </c>
    </row>
    <row r="32" spans="1:14" x14ac:dyDescent="0.25">
      <c r="A32" s="21">
        <v>22</v>
      </c>
      <c r="B32" s="22" t="s">
        <v>37</v>
      </c>
      <c r="C32" s="23">
        <f>VLOOKUP(B32,[2]NPSOutstanding!$B$9:$L$72,2,0)</f>
        <v>2</v>
      </c>
      <c r="D32" s="23">
        <f>VLOOKUP(B32,[2]NPSOutstanding!$B$9:$L$72,3,0)</f>
        <v>3.43</v>
      </c>
      <c r="E32" s="23">
        <f>VLOOKUP(B32,[2]NPSOutstanding!$B$9:$L$72,4,0)</f>
        <v>88</v>
      </c>
      <c r="F32" s="23">
        <f>VLOOKUP(B32,[2]NPSOutstanding!$B$9:$L$72,5,0)</f>
        <v>3066.03</v>
      </c>
      <c r="G32" s="23">
        <f>VLOOKUP(B32,[2]NPSOutstanding!$B$9:$L$72,6,0)</f>
        <v>3366</v>
      </c>
      <c r="H32" s="23">
        <f>VLOOKUP(B32,[2]NPSOutstanding!$B$9:$L$72,7,0)</f>
        <v>103461.61</v>
      </c>
      <c r="I32" s="23">
        <f>VLOOKUP(B32,[2]NPSOutstanding!$B$9:$L$72,8,0)</f>
        <v>1086</v>
      </c>
      <c r="J32" s="23">
        <f>VLOOKUP(B32,[2]NPSOutstanding!$B$9:$L$72,9,0)</f>
        <v>17058.509999999998</v>
      </c>
      <c r="K32" s="23">
        <f>VLOOKUP(B32,[2]NPSOutstanding!$B$9:$L$72,10,0)</f>
        <v>15319</v>
      </c>
      <c r="L32" s="23">
        <f>VLOOKUP(B32,[2]NPSOutstanding!$B$9:$L$72,11,0)</f>
        <v>175339.36</v>
      </c>
      <c r="M32" s="96">
        <f t="shared" si="2"/>
        <v>19861</v>
      </c>
      <c r="N32" s="23">
        <f t="shared" si="2"/>
        <v>298928.94</v>
      </c>
    </row>
    <row r="33" spans="1:14" x14ac:dyDescent="0.25">
      <c r="A33" s="21">
        <v>23</v>
      </c>
      <c r="B33" s="22" t="s">
        <v>38</v>
      </c>
      <c r="C33" s="23">
        <f>VLOOKUP(B33,[2]NPSOutstanding!$B$9:$L$72,2,0)</f>
        <v>81</v>
      </c>
      <c r="D33" s="23">
        <f>VLOOKUP(B33,[2]NPSOutstanding!$B$9:$L$72,3,0)</f>
        <v>239.97</v>
      </c>
      <c r="E33" s="23">
        <f>VLOOKUP(B33,[2]NPSOutstanding!$B$9:$L$72,4,0)</f>
        <v>105</v>
      </c>
      <c r="F33" s="23">
        <f>VLOOKUP(B33,[2]NPSOutstanding!$B$9:$L$72,5,0)</f>
        <v>2236.33</v>
      </c>
      <c r="G33" s="23">
        <f>VLOOKUP(B33,[2]NPSOutstanding!$B$9:$L$72,6,0)</f>
        <v>6181</v>
      </c>
      <c r="H33" s="23">
        <f>VLOOKUP(B33,[2]NPSOutstanding!$B$9:$L$72,7,0)</f>
        <v>93748.91</v>
      </c>
      <c r="I33" s="23">
        <f>VLOOKUP(B33,[2]NPSOutstanding!$B$9:$L$72,8,0)</f>
        <v>92005</v>
      </c>
      <c r="J33" s="23">
        <f>VLOOKUP(B33,[2]NPSOutstanding!$B$9:$L$72,9,0)</f>
        <v>114055.96</v>
      </c>
      <c r="K33" s="23">
        <f>VLOOKUP(B33,[2]NPSOutstanding!$B$9:$L$72,10,0)</f>
        <v>426361</v>
      </c>
      <c r="L33" s="23">
        <f>VLOOKUP(B33,[2]NPSOutstanding!$B$9:$L$72,11,0)</f>
        <v>346879.48</v>
      </c>
      <c r="M33" s="96">
        <f t="shared" si="2"/>
        <v>524733</v>
      </c>
      <c r="N33" s="23">
        <f t="shared" si="2"/>
        <v>557160.65</v>
      </c>
    </row>
    <row r="34" spans="1:14" x14ac:dyDescent="0.25">
      <c r="A34" s="21">
        <v>24</v>
      </c>
      <c r="B34" s="22" t="s">
        <v>39</v>
      </c>
      <c r="C34" s="23">
        <f>VLOOKUP(B34,[2]NPSOutstanding!$B$9:$L$72,2,0)</f>
        <v>0</v>
      </c>
      <c r="D34" s="23">
        <f>VLOOKUP(B34,[2]NPSOutstanding!$B$9:$L$72,3,0)</f>
        <v>0</v>
      </c>
      <c r="E34" s="23">
        <f>VLOOKUP(B34,[2]NPSOutstanding!$B$9:$L$72,4,0)</f>
        <v>0</v>
      </c>
      <c r="F34" s="23">
        <f>VLOOKUP(B34,[2]NPSOutstanding!$B$9:$L$72,5,0)</f>
        <v>0</v>
      </c>
      <c r="G34" s="23">
        <f>VLOOKUP(B34,[2]NPSOutstanding!$B$9:$L$72,6,0)</f>
        <v>3273</v>
      </c>
      <c r="H34" s="23">
        <f>VLOOKUP(B34,[2]NPSOutstanding!$B$9:$L$72,7,0)</f>
        <v>38135.35</v>
      </c>
      <c r="I34" s="23">
        <f>VLOOKUP(B34,[2]NPSOutstanding!$B$9:$L$72,8,0)</f>
        <v>0</v>
      </c>
      <c r="J34" s="23">
        <f>VLOOKUP(B34,[2]NPSOutstanding!$B$9:$L$72,9,0)</f>
        <v>0</v>
      </c>
      <c r="K34" s="23">
        <f>VLOOKUP(B34,[2]NPSOutstanding!$B$9:$L$72,10,0)</f>
        <v>224234</v>
      </c>
      <c r="L34" s="23">
        <f>VLOOKUP(B34,[2]NPSOutstanding!$B$9:$L$72,11,0)</f>
        <v>620790.39</v>
      </c>
      <c r="M34" s="96">
        <f t="shared" si="2"/>
        <v>227507</v>
      </c>
      <c r="N34" s="23">
        <f t="shared" si="2"/>
        <v>658925.74</v>
      </c>
    </row>
    <row r="35" spans="1:14" x14ac:dyDescent="0.25">
      <c r="A35" s="21">
        <v>25</v>
      </c>
      <c r="B35" s="30" t="s">
        <v>40</v>
      </c>
      <c r="C35" s="23">
        <f>VLOOKUP(B35,[2]NPSOutstanding!$B$9:$L$72,2,0)</f>
        <v>0</v>
      </c>
      <c r="D35" s="23">
        <f>VLOOKUP(B35,[2]NPSOutstanding!$B$9:$L$72,3,0)</f>
        <v>0</v>
      </c>
      <c r="E35" s="23">
        <f>VLOOKUP(B35,[2]NPSOutstanding!$B$9:$L$72,4,0)</f>
        <v>0</v>
      </c>
      <c r="F35" s="23">
        <f>VLOOKUP(B35,[2]NPSOutstanding!$B$9:$L$72,5,0)</f>
        <v>0</v>
      </c>
      <c r="G35" s="23">
        <f>VLOOKUP(B35,[2]NPSOutstanding!$B$9:$L$72,6,0)</f>
        <v>39</v>
      </c>
      <c r="H35" s="23">
        <f>VLOOKUP(B35,[2]NPSOutstanding!$B$9:$L$72,7,0)</f>
        <v>799.7</v>
      </c>
      <c r="I35" s="23">
        <f>VLOOKUP(B35,[2]NPSOutstanding!$B$9:$L$72,8,0)</f>
        <v>651</v>
      </c>
      <c r="J35" s="23">
        <f>VLOOKUP(B35,[2]NPSOutstanding!$B$9:$L$72,9,0)</f>
        <v>4645.9799999999996</v>
      </c>
      <c r="K35" s="23">
        <f>VLOOKUP(B35,[2]NPSOutstanding!$B$9:$L$72,10,0)</f>
        <v>79</v>
      </c>
      <c r="L35" s="23">
        <f>VLOOKUP(B35,[2]NPSOutstanding!$B$9:$L$72,11,0)</f>
        <v>232.29</v>
      </c>
      <c r="M35" s="96">
        <f t="shared" si="2"/>
        <v>769</v>
      </c>
      <c r="N35" s="23">
        <f t="shared" si="2"/>
        <v>5677.9699999999993</v>
      </c>
    </row>
    <row r="36" spans="1:14" x14ac:dyDescent="0.25">
      <c r="A36" s="21">
        <v>26</v>
      </c>
      <c r="B36" s="30" t="s">
        <v>41</v>
      </c>
      <c r="C36" s="23">
        <f>VLOOKUP(B36,[2]NPSOutstanding!$B$9:$L$72,2,0)</f>
        <v>11</v>
      </c>
      <c r="D36" s="23">
        <f>VLOOKUP(B36,[2]NPSOutstanding!$B$9:$L$72,3,0)</f>
        <v>3884.98</v>
      </c>
      <c r="E36" s="23">
        <f>VLOOKUP(B36,[2]NPSOutstanding!$B$9:$L$72,4,0)</f>
        <v>1</v>
      </c>
      <c r="F36" s="23">
        <f>VLOOKUP(B36,[2]NPSOutstanding!$B$9:$L$72,5,0)</f>
        <v>80.3</v>
      </c>
      <c r="G36" s="23">
        <f>VLOOKUP(B36,[2]NPSOutstanding!$B$9:$L$72,6,0)</f>
        <v>81</v>
      </c>
      <c r="H36" s="23">
        <f>VLOOKUP(B36,[2]NPSOutstanding!$B$9:$L$72,7,0)</f>
        <v>2329.77</v>
      </c>
      <c r="I36" s="23">
        <f>VLOOKUP(B36,[2]NPSOutstanding!$B$9:$L$72,8,0)</f>
        <v>307</v>
      </c>
      <c r="J36" s="23">
        <f>VLOOKUP(B36,[2]NPSOutstanding!$B$9:$L$72,9,0)</f>
        <v>3434.62</v>
      </c>
      <c r="K36" s="23">
        <f>VLOOKUP(B36,[2]NPSOutstanding!$B$9:$L$72,10,0)</f>
        <v>584</v>
      </c>
      <c r="L36" s="23">
        <f>VLOOKUP(B36,[2]NPSOutstanding!$B$9:$L$72,11,0)</f>
        <v>7970.05</v>
      </c>
      <c r="M36" s="96">
        <f t="shared" si="2"/>
        <v>984</v>
      </c>
      <c r="N36" s="23">
        <f t="shared" si="2"/>
        <v>17699.72</v>
      </c>
    </row>
    <row r="37" spans="1:14" x14ac:dyDescent="0.25">
      <c r="A37" s="21">
        <v>27</v>
      </c>
      <c r="B37" s="30" t="s">
        <v>42</v>
      </c>
      <c r="C37" s="23">
        <f>VLOOKUP(B37,[2]NPSOutstanding!$B$9:$L$72,2,0)</f>
        <v>1</v>
      </c>
      <c r="D37" s="23">
        <f>VLOOKUP(B37,[2]NPSOutstanding!$B$9:$L$72,3,0)</f>
        <v>8.9</v>
      </c>
      <c r="E37" s="23">
        <f>VLOOKUP(B37,[2]NPSOutstanding!$B$9:$L$72,4,0)</f>
        <v>0</v>
      </c>
      <c r="F37" s="23">
        <f>VLOOKUP(B37,[2]NPSOutstanding!$B$9:$L$72,5,0)</f>
        <v>0</v>
      </c>
      <c r="G37" s="23">
        <f>VLOOKUP(B37,[2]NPSOutstanding!$B$9:$L$72,6,0)</f>
        <v>83</v>
      </c>
      <c r="H37" s="23">
        <f>VLOOKUP(B37,[2]NPSOutstanding!$B$9:$L$72,7,0)</f>
        <v>4435.37</v>
      </c>
      <c r="I37" s="23">
        <f>VLOOKUP(B37,[2]NPSOutstanding!$B$9:$L$72,8,0)</f>
        <v>128</v>
      </c>
      <c r="J37" s="23">
        <f>VLOOKUP(B37,[2]NPSOutstanding!$B$9:$L$72,9,0)</f>
        <v>1209.42</v>
      </c>
      <c r="K37" s="23">
        <f>VLOOKUP(B37,[2]NPSOutstanding!$B$9:$L$72,10,0)</f>
        <v>41</v>
      </c>
      <c r="L37" s="23">
        <f>VLOOKUP(B37,[2]NPSOutstanding!$B$9:$L$72,11,0)</f>
        <v>1017.85</v>
      </c>
      <c r="M37" s="96">
        <f t="shared" si="2"/>
        <v>253</v>
      </c>
      <c r="N37" s="23">
        <f t="shared" si="2"/>
        <v>6671.54</v>
      </c>
    </row>
    <row r="38" spans="1:14" x14ac:dyDescent="0.25">
      <c r="A38" s="21">
        <v>28</v>
      </c>
      <c r="B38" s="30" t="s">
        <v>43</v>
      </c>
      <c r="C38" s="23">
        <f>VLOOKUP(B38,[2]NPSOutstanding!$B$9:$L$72,2,0)</f>
        <v>0</v>
      </c>
      <c r="D38" s="23">
        <f>VLOOKUP(B38,[2]NPSOutstanding!$B$9:$L$72,3,0)</f>
        <v>0</v>
      </c>
      <c r="E38" s="23">
        <f>VLOOKUP(B38,[2]NPSOutstanding!$B$9:$L$72,4,0)</f>
        <v>0</v>
      </c>
      <c r="F38" s="23">
        <f>VLOOKUP(B38,[2]NPSOutstanding!$B$9:$L$72,5,0)</f>
        <v>0</v>
      </c>
      <c r="G38" s="23">
        <f>VLOOKUP(B38,[2]NPSOutstanding!$B$9:$L$72,6,0)</f>
        <v>0</v>
      </c>
      <c r="H38" s="23">
        <f>VLOOKUP(B38,[2]NPSOutstanding!$B$9:$L$72,7,0)</f>
        <v>0</v>
      </c>
      <c r="I38" s="23">
        <f>VLOOKUP(B38,[2]NPSOutstanding!$B$9:$L$72,8,0)</f>
        <v>0</v>
      </c>
      <c r="J38" s="23">
        <f>VLOOKUP(B38,[2]NPSOutstanding!$B$9:$L$72,9,0)</f>
        <v>0</v>
      </c>
      <c r="K38" s="23">
        <f>VLOOKUP(B38,[2]NPSOutstanding!$B$9:$L$72,10,0)</f>
        <v>74561</v>
      </c>
      <c r="L38" s="23">
        <f>VLOOKUP(B38,[2]NPSOutstanding!$B$9:$L$72,11,0)</f>
        <v>811586.82</v>
      </c>
      <c r="M38" s="96">
        <f t="shared" si="2"/>
        <v>74561</v>
      </c>
      <c r="N38" s="23">
        <f t="shared" si="2"/>
        <v>811586.82</v>
      </c>
    </row>
    <row r="39" spans="1:14" x14ac:dyDescent="0.25">
      <c r="A39" s="21">
        <v>29</v>
      </c>
      <c r="B39" s="30" t="s">
        <v>44</v>
      </c>
      <c r="C39" s="23">
        <f>VLOOKUP(B39,[2]NPSOutstanding!$B$9:$L$72,2,0)</f>
        <v>0</v>
      </c>
      <c r="D39" s="23">
        <f>VLOOKUP(B39,[2]NPSOutstanding!$B$9:$L$72,3,0)</f>
        <v>0</v>
      </c>
      <c r="E39" s="23">
        <f>VLOOKUP(B39,[2]NPSOutstanding!$B$9:$L$72,4,0)</f>
        <v>0</v>
      </c>
      <c r="F39" s="23">
        <f>VLOOKUP(B39,[2]NPSOutstanding!$B$9:$L$72,5,0)</f>
        <v>0</v>
      </c>
      <c r="G39" s="23">
        <f>VLOOKUP(B39,[2]NPSOutstanding!$B$9:$L$72,6,0)</f>
        <v>0</v>
      </c>
      <c r="H39" s="23">
        <f>VLOOKUP(B39,[2]NPSOutstanding!$B$9:$L$72,7,0)</f>
        <v>0</v>
      </c>
      <c r="I39" s="23">
        <f>VLOOKUP(B39,[2]NPSOutstanding!$B$9:$L$72,8,0)</f>
        <v>0</v>
      </c>
      <c r="J39" s="23">
        <f>VLOOKUP(B39,[2]NPSOutstanding!$B$9:$L$72,9,0)</f>
        <v>0</v>
      </c>
      <c r="K39" s="23">
        <f>VLOOKUP(B39,[2]NPSOutstanding!$B$9:$L$72,10,0)</f>
        <v>169</v>
      </c>
      <c r="L39" s="23">
        <f>VLOOKUP(B39,[2]NPSOutstanding!$B$9:$L$72,11,0)</f>
        <v>13933.07</v>
      </c>
      <c r="M39" s="96">
        <f t="shared" ref="M39:N49" si="3">C39+E39+G39+I39+K39</f>
        <v>169</v>
      </c>
      <c r="N39" s="23">
        <f t="shared" si="3"/>
        <v>13933.07</v>
      </c>
    </row>
    <row r="40" spans="1:14" x14ac:dyDescent="0.25">
      <c r="A40" s="21">
        <v>30</v>
      </c>
      <c r="B40" s="30" t="s">
        <v>45</v>
      </c>
      <c r="C40" s="23">
        <f>VLOOKUP(B40,[2]NPSOutstanding!$B$9:$L$72,2,0)</f>
        <v>78</v>
      </c>
      <c r="D40" s="23">
        <f>VLOOKUP(B40,[2]NPSOutstanding!$B$9:$L$72,3,0)</f>
        <v>153.61000000000001</v>
      </c>
      <c r="E40" s="23">
        <f>VLOOKUP(B40,[2]NPSOutstanding!$B$9:$L$72,4,0)</f>
        <v>0</v>
      </c>
      <c r="F40" s="23">
        <f>VLOOKUP(B40,[2]NPSOutstanding!$B$9:$L$72,5,0)</f>
        <v>0</v>
      </c>
      <c r="G40" s="23">
        <f>VLOOKUP(B40,[2]NPSOutstanding!$B$9:$L$72,6,0)</f>
        <v>222</v>
      </c>
      <c r="H40" s="23">
        <f>VLOOKUP(B40,[2]NPSOutstanding!$B$9:$L$72,7,0)</f>
        <v>15281.46</v>
      </c>
      <c r="I40" s="23">
        <f>VLOOKUP(B40,[2]NPSOutstanding!$B$9:$L$72,8,0)</f>
        <v>182</v>
      </c>
      <c r="J40" s="23">
        <f>VLOOKUP(B40,[2]NPSOutstanding!$B$9:$L$72,9,0)</f>
        <v>119.4</v>
      </c>
      <c r="K40" s="23">
        <f>VLOOKUP(B40,[2]NPSOutstanding!$B$9:$L$72,10,0)</f>
        <v>14159</v>
      </c>
      <c r="L40" s="23">
        <f>VLOOKUP(B40,[2]NPSOutstanding!$B$9:$L$72,11,0)</f>
        <v>22492.57</v>
      </c>
      <c r="M40" s="96">
        <f t="shared" si="3"/>
        <v>14641</v>
      </c>
      <c r="N40" s="23">
        <f t="shared" si="3"/>
        <v>38047.040000000001</v>
      </c>
    </row>
    <row r="41" spans="1:14" x14ac:dyDescent="0.25">
      <c r="A41" s="21">
        <v>31</v>
      </c>
      <c r="B41" s="30" t="s">
        <v>46</v>
      </c>
      <c r="C41" s="23">
        <f>VLOOKUP(B41,[2]NPSOutstanding!$B$9:$L$72,2,0)</f>
        <v>0</v>
      </c>
      <c r="D41" s="23">
        <f>VLOOKUP(B41,[2]NPSOutstanding!$B$9:$L$72,3,0)</f>
        <v>0</v>
      </c>
      <c r="E41" s="23">
        <f>VLOOKUP(B41,[2]NPSOutstanding!$B$9:$L$72,4,0)</f>
        <v>0</v>
      </c>
      <c r="F41" s="23">
        <f>VLOOKUP(B41,[2]NPSOutstanding!$B$9:$L$72,5,0)</f>
        <v>0</v>
      </c>
      <c r="G41" s="23">
        <f>VLOOKUP(B41,[2]NPSOutstanding!$B$9:$L$72,6,0)</f>
        <v>14</v>
      </c>
      <c r="H41" s="23">
        <f>VLOOKUP(B41,[2]NPSOutstanding!$B$9:$L$72,7,0)</f>
        <v>710.43</v>
      </c>
      <c r="I41" s="23">
        <f>VLOOKUP(B41,[2]NPSOutstanding!$B$9:$L$72,8,0)</f>
        <v>234</v>
      </c>
      <c r="J41" s="23">
        <f>VLOOKUP(B41,[2]NPSOutstanding!$B$9:$L$72,9,0)</f>
        <v>963.68</v>
      </c>
      <c r="K41" s="23">
        <f>VLOOKUP(B41,[2]NPSOutstanding!$B$9:$L$72,10,0)</f>
        <v>194</v>
      </c>
      <c r="L41" s="23">
        <f>VLOOKUP(B41,[2]NPSOutstanding!$B$9:$L$72,11,0)</f>
        <v>17585.87</v>
      </c>
      <c r="M41" s="96">
        <f t="shared" si="3"/>
        <v>442</v>
      </c>
      <c r="N41" s="23">
        <f t="shared" si="3"/>
        <v>19259.98</v>
      </c>
    </row>
    <row r="42" spans="1:14" x14ac:dyDescent="0.25">
      <c r="A42" s="21">
        <v>32</v>
      </c>
      <c r="B42" s="30" t="s">
        <v>47</v>
      </c>
      <c r="C42" s="23">
        <f>VLOOKUP(B42,[2]NPSOutstanding!$B$9:$L$72,2,0)</f>
        <v>0</v>
      </c>
      <c r="D42" s="23">
        <f>VLOOKUP(B42,[2]NPSOutstanding!$B$9:$L$72,3,0)</f>
        <v>0</v>
      </c>
      <c r="E42" s="23">
        <f>VLOOKUP(B42,[2]NPSOutstanding!$B$9:$L$72,4,0)</f>
        <v>1</v>
      </c>
      <c r="F42" s="23">
        <f>VLOOKUP(B42,[2]NPSOutstanding!$B$9:$L$72,5,0)</f>
        <v>4.9800000000000004</v>
      </c>
      <c r="G42" s="23">
        <f>VLOOKUP(B42,[2]NPSOutstanding!$B$9:$L$72,6,0)</f>
        <v>40</v>
      </c>
      <c r="H42" s="23">
        <f>VLOOKUP(B42,[2]NPSOutstanding!$B$9:$L$72,7,0)</f>
        <v>716.77</v>
      </c>
      <c r="I42" s="23">
        <f>VLOOKUP(B42,[2]NPSOutstanding!$B$9:$L$72,8,0)</f>
        <v>125</v>
      </c>
      <c r="J42" s="23">
        <f>VLOOKUP(B42,[2]NPSOutstanding!$B$9:$L$72,9,0)</f>
        <v>1073.03</v>
      </c>
      <c r="K42" s="23">
        <f>VLOOKUP(B42,[2]NPSOutstanding!$B$9:$L$72,10,0)</f>
        <v>26</v>
      </c>
      <c r="L42" s="23">
        <f>VLOOKUP(B42,[2]NPSOutstanding!$B$9:$L$72,11,0)</f>
        <v>1429.27</v>
      </c>
      <c r="M42" s="96">
        <f t="shared" si="3"/>
        <v>192</v>
      </c>
      <c r="N42" s="23">
        <f t="shared" si="3"/>
        <v>3224.05</v>
      </c>
    </row>
    <row r="43" spans="1:14" x14ac:dyDescent="0.25">
      <c r="A43" s="21">
        <v>33</v>
      </c>
      <c r="B43" s="30" t="s">
        <v>48</v>
      </c>
      <c r="C43" s="23">
        <f>VLOOKUP(B43,[2]NPSOutstanding!$B$9:$L$72,2,0)</f>
        <v>0</v>
      </c>
      <c r="D43" s="23">
        <f>VLOOKUP(B43,[2]NPSOutstanding!$B$9:$L$72,3,0)</f>
        <v>0</v>
      </c>
      <c r="E43" s="23">
        <f>VLOOKUP(B43,[2]NPSOutstanding!$B$9:$L$72,4,0)</f>
        <v>81</v>
      </c>
      <c r="F43" s="23">
        <f>VLOOKUP(B43,[2]NPSOutstanding!$B$9:$L$72,5,0)</f>
        <v>2299.7199999999998</v>
      </c>
      <c r="G43" s="23">
        <f>VLOOKUP(B43,[2]NPSOutstanding!$B$9:$L$72,6,0)</f>
        <v>1435</v>
      </c>
      <c r="H43" s="23">
        <f>VLOOKUP(B43,[2]NPSOutstanding!$B$9:$L$72,7,0)</f>
        <v>50987.41</v>
      </c>
      <c r="I43" s="23">
        <f>VLOOKUP(B43,[2]NPSOutstanding!$B$9:$L$72,8,0)</f>
        <v>15562</v>
      </c>
      <c r="J43" s="23">
        <f>VLOOKUP(B43,[2]NPSOutstanding!$B$9:$L$72,9,0)</f>
        <v>49256.46</v>
      </c>
      <c r="K43" s="23">
        <f>VLOOKUP(B43,[2]NPSOutstanding!$B$9:$L$72,10,0)</f>
        <v>83309</v>
      </c>
      <c r="L43" s="23">
        <f>VLOOKUP(B43,[2]NPSOutstanding!$B$9:$L$72,11,0)</f>
        <v>222062.5</v>
      </c>
      <c r="M43" s="96">
        <f t="shared" si="3"/>
        <v>100387</v>
      </c>
      <c r="N43" s="23">
        <f t="shared" si="3"/>
        <v>324606.08999999997</v>
      </c>
    </row>
    <row r="44" spans="1:14" x14ac:dyDescent="0.25">
      <c r="A44" s="21">
        <v>34</v>
      </c>
      <c r="B44" s="30" t="s">
        <v>49</v>
      </c>
      <c r="C44" s="23">
        <f>VLOOKUP(B44,[2]NPSOutstanding!$B$9:$L$72,2,0)</f>
        <v>0</v>
      </c>
      <c r="D44" s="23">
        <f>VLOOKUP(B44,[2]NPSOutstanding!$B$9:$L$72,3,0)</f>
        <v>0</v>
      </c>
      <c r="E44" s="23">
        <f>VLOOKUP(B44,[2]NPSOutstanding!$B$9:$L$72,4,0)</f>
        <v>1</v>
      </c>
      <c r="F44" s="23">
        <f>VLOOKUP(B44,[2]NPSOutstanding!$B$9:$L$72,5,0)</f>
        <v>37.479999999999997</v>
      </c>
      <c r="G44" s="23">
        <f>VLOOKUP(B44,[2]NPSOutstanding!$B$9:$L$72,6,0)</f>
        <v>74</v>
      </c>
      <c r="H44" s="23">
        <f>VLOOKUP(B44,[2]NPSOutstanding!$B$9:$L$72,7,0)</f>
        <v>1550.81</v>
      </c>
      <c r="I44" s="23">
        <f>VLOOKUP(B44,[2]NPSOutstanding!$B$9:$L$72,8,0)</f>
        <v>385</v>
      </c>
      <c r="J44" s="23">
        <f>VLOOKUP(B44,[2]NPSOutstanding!$B$9:$L$72,9,0)</f>
        <v>2286.06</v>
      </c>
      <c r="K44" s="23">
        <f>VLOOKUP(B44,[2]NPSOutstanding!$B$9:$L$72,10,0)</f>
        <v>17</v>
      </c>
      <c r="L44" s="23">
        <f>VLOOKUP(B44,[2]NPSOutstanding!$B$9:$L$72,11,0)</f>
        <v>187.13</v>
      </c>
      <c r="M44" s="96">
        <f t="shared" si="3"/>
        <v>477</v>
      </c>
      <c r="N44" s="23">
        <f t="shared" si="3"/>
        <v>4061.48</v>
      </c>
    </row>
    <row r="45" spans="1:14" ht="15.75" x14ac:dyDescent="0.25">
      <c r="A45" s="25" t="s">
        <v>50</v>
      </c>
      <c r="B45" s="26" t="s">
        <v>26</v>
      </c>
      <c r="C45" s="25">
        <f t="shared" ref="C45:L45" si="4">SUM(C23:C44)</f>
        <v>19765</v>
      </c>
      <c r="D45" s="27">
        <f t="shared" si="4"/>
        <v>271226.84999999998</v>
      </c>
      <c r="E45" s="25">
        <f t="shared" si="4"/>
        <v>1058</v>
      </c>
      <c r="F45" s="27">
        <f t="shared" si="4"/>
        <v>31273.7</v>
      </c>
      <c r="G45" s="25">
        <f t="shared" si="4"/>
        <v>114306</v>
      </c>
      <c r="H45" s="27">
        <f t="shared" si="4"/>
        <v>2537967.580000001</v>
      </c>
      <c r="I45" s="27">
        <f t="shared" si="4"/>
        <v>783538</v>
      </c>
      <c r="J45" s="27">
        <f t="shared" si="4"/>
        <v>1999493.96</v>
      </c>
      <c r="K45" s="25">
        <f t="shared" si="4"/>
        <v>3144416</v>
      </c>
      <c r="L45" s="27">
        <f t="shared" si="4"/>
        <v>7473298.0599999996</v>
      </c>
      <c r="M45" s="25">
        <f t="shared" si="3"/>
        <v>4063083</v>
      </c>
      <c r="N45" s="25">
        <f t="shared" si="3"/>
        <v>12313260.15</v>
      </c>
    </row>
    <row r="46" spans="1:14" ht="15.75" x14ac:dyDescent="0.25">
      <c r="A46" s="25" t="s">
        <v>51</v>
      </c>
      <c r="B46" s="26" t="s">
        <v>81</v>
      </c>
      <c r="C46" s="25">
        <f>+C45+C21</f>
        <v>21234</v>
      </c>
      <c r="D46" s="25">
        <f>+D45+D21</f>
        <v>755535.48</v>
      </c>
      <c r="E46" s="25">
        <f t="shared" ref="E46:L46" si="5">+E45+E21</f>
        <v>6822</v>
      </c>
      <c r="F46" s="25">
        <f t="shared" si="5"/>
        <v>174412.5</v>
      </c>
      <c r="G46" s="25">
        <f t="shared" si="5"/>
        <v>363966</v>
      </c>
      <c r="H46" s="25">
        <f t="shared" si="5"/>
        <v>6949604.4300000016</v>
      </c>
      <c r="I46" s="25">
        <f t="shared" si="5"/>
        <v>1320380</v>
      </c>
      <c r="J46" s="25">
        <f t="shared" si="5"/>
        <v>3469171.98</v>
      </c>
      <c r="K46" s="25">
        <f t="shared" si="5"/>
        <v>4647429</v>
      </c>
      <c r="L46" s="25">
        <f t="shared" si="5"/>
        <v>17925320.539999999</v>
      </c>
      <c r="M46" s="25">
        <f>+M45+M21</f>
        <v>6359831</v>
      </c>
      <c r="N46" s="25">
        <f>+N45+N21</f>
        <v>29274044.93</v>
      </c>
    </row>
    <row r="47" spans="1:14" ht="15.75" x14ac:dyDescent="0.25">
      <c r="A47" s="38" t="s">
        <v>53</v>
      </c>
      <c r="B47" s="38"/>
      <c r="C47" s="38"/>
      <c r="D47" s="132"/>
      <c r="E47" s="38"/>
      <c r="F47" s="132"/>
      <c r="G47" s="38"/>
      <c r="H47" s="132"/>
      <c r="I47" s="38"/>
      <c r="J47" s="132"/>
      <c r="K47" s="38"/>
      <c r="L47" s="132"/>
      <c r="M47" s="38"/>
      <c r="N47" s="38"/>
    </row>
    <row r="48" spans="1:14" x14ac:dyDescent="0.25">
      <c r="A48" s="21">
        <v>35</v>
      </c>
      <c r="B48" s="22" t="s">
        <v>54</v>
      </c>
      <c r="C48" s="23">
        <f>VLOOKUP(B48,[2]NPSOutstanding!$B$9:$L$72,2,0)</f>
        <v>0</v>
      </c>
      <c r="D48" s="23">
        <f>VLOOKUP(B48,[2]NPSOutstanding!$B$9:$L$72,3,0)</f>
        <v>0</v>
      </c>
      <c r="E48" s="23">
        <f>VLOOKUP(B48,[2]NPSOutstanding!$B$9:$L$72,4,0)</f>
        <v>92</v>
      </c>
      <c r="F48" s="23">
        <f>VLOOKUP(B48,[2]NPSOutstanding!$B$9:$L$72,5,0)</f>
        <v>2579.9699999999998</v>
      </c>
      <c r="G48" s="23">
        <f>VLOOKUP(B48,[2]NPSOutstanding!$B$9:$L$72,6,0)</f>
        <v>7769</v>
      </c>
      <c r="H48" s="23">
        <f>VLOOKUP(B48,[2]NPSOutstanding!$B$9:$L$72,7,0)</f>
        <v>193220.93</v>
      </c>
      <c r="I48" s="23">
        <f>VLOOKUP(B48,[2]NPSOutstanding!$B$9:$L$72,8,0)</f>
        <v>30107</v>
      </c>
      <c r="J48" s="23">
        <f>VLOOKUP(B48,[2]NPSOutstanding!$B$9:$L$72,9,0)</f>
        <v>198001.91</v>
      </c>
      <c r="K48" s="23">
        <f>VLOOKUP(B48,[2]NPSOutstanding!$B$9:$L$72,10,0)</f>
        <v>82187</v>
      </c>
      <c r="L48" s="23">
        <f>VLOOKUP(B48,[2]NPSOutstanding!$B$9:$L$72,11,0)</f>
        <v>449756.69</v>
      </c>
      <c r="M48" s="96">
        <f t="shared" ref="M48:N49" si="6">C48+E48+G48+I48+K48</f>
        <v>120155</v>
      </c>
      <c r="N48" s="23">
        <f t="shared" si="6"/>
        <v>843559.5</v>
      </c>
    </row>
    <row r="49" spans="1:14" ht="15.75" x14ac:dyDescent="0.25">
      <c r="A49" s="25" t="s">
        <v>55</v>
      </c>
      <c r="B49" s="26" t="s">
        <v>26</v>
      </c>
      <c r="C49" s="25">
        <f t="shared" ref="C49:L49" si="7">SUM(C48:C48)</f>
        <v>0</v>
      </c>
      <c r="D49" s="27">
        <f t="shared" si="7"/>
        <v>0</v>
      </c>
      <c r="E49" s="25">
        <f t="shared" si="7"/>
        <v>92</v>
      </c>
      <c r="F49" s="27">
        <f t="shared" si="7"/>
        <v>2579.9699999999998</v>
      </c>
      <c r="G49" s="25">
        <f t="shared" si="7"/>
        <v>7769</v>
      </c>
      <c r="H49" s="27">
        <f t="shared" si="7"/>
        <v>193220.93</v>
      </c>
      <c r="I49" s="25">
        <f t="shared" si="7"/>
        <v>30107</v>
      </c>
      <c r="J49" s="27">
        <f t="shared" si="7"/>
        <v>198001.91</v>
      </c>
      <c r="K49" s="25">
        <f t="shared" si="7"/>
        <v>82187</v>
      </c>
      <c r="L49" s="27">
        <f t="shared" si="7"/>
        <v>449756.69</v>
      </c>
      <c r="M49" s="25">
        <f t="shared" si="6"/>
        <v>120155</v>
      </c>
      <c r="N49" s="25">
        <f t="shared" si="6"/>
        <v>843559.5</v>
      </c>
    </row>
    <row r="50" spans="1:14" ht="15.75" x14ac:dyDescent="0.25">
      <c r="A50" s="38" t="s">
        <v>56</v>
      </c>
      <c r="B50" s="38"/>
      <c r="C50" s="38"/>
      <c r="D50" s="132"/>
      <c r="E50" s="38"/>
      <c r="F50" s="132"/>
      <c r="G50" s="38"/>
      <c r="H50" s="132"/>
      <c r="I50" s="38"/>
      <c r="J50" s="132"/>
      <c r="K50" s="38"/>
      <c r="L50" s="132"/>
      <c r="M50" s="38"/>
      <c r="N50" s="38"/>
    </row>
    <row r="51" spans="1:14" x14ac:dyDescent="0.25">
      <c r="A51" s="21">
        <v>36</v>
      </c>
      <c r="B51" s="22" t="s">
        <v>57</v>
      </c>
      <c r="C51" s="23">
        <f>VLOOKUP(B51,[2]NPSOutstanding!$B$9:$L$72,2,0)</f>
        <v>0</v>
      </c>
      <c r="D51" s="23">
        <f>VLOOKUP(B51,[2]NPSOutstanding!$B$9:$L$72,3,0)</f>
        <v>0</v>
      </c>
      <c r="E51" s="23">
        <f>VLOOKUP(B51,[2]NPSOutstanding!$B$9:$L$72,4,0)</f>
        <v>0</v>
      </c>
      <c r="F51" s="23">
        <f>VLOOKUP(B51,[2]NPSOutstanding!$B$9:$L$72,5,0)</f>
        <v>0</v>
      </c>
      <c r="G51" s="23">
        <f>VLOOKUP(B51,[2]NPSOutstanding!$B$9:$L$72,6,0)</f>
        <v>2062</v>
      </c>
      <c r="H51" s="23">
        <f>VLOOKUP(B51,[2]NPSOutstanding!$B$9:$L$72,7,0)</f>
        <v>16627.22</v>
      </c>
      <c r="I51" s="23">
        <f>VLOOKUP(B51,[2]NPSOutstanding!$B$9:$L$72,8,0)</f>
        <v>2470</v>
      </c>
      <c r="J51" s="23">
        <f>VLOOKUP(B51,[2]NPSOutstanding!$B$9:$L$72,9,0)</f>
        <v>9324.82</v>
      </c>
      <c r="K51" s="23">
        <f>VLOOKUP(B51,[2]NPSOutstanding!$B$9:$L$72,10,0)</f>
        <v>30627</v>
      </c>
      <c r="L51" s="23">
        <f>VLOOKUP(B51,[2]NPSOutstanding!$B$9:$L$72,11,0)</f>
        <v>259647.25</v>
      </c>
      <c r="M51" s="96">
        <f t="shared" ref="M51:N53" si="8">C51+E51+G51+I51+K51</f>
        <v>35159</v>
      </c>
      <c r="N51" s="23">
        <f t="shared" si="8"/>
        <v>285599.28999999998</v>
      </c>
    </row>
    <row r="52" spans="1:14" x14ac:dyDescent="0.25">
      <c r="A52" s="21">
        <v>37</v>
      </c>
      <c r="B52" s="22" t="s">
        <v>58</v>
      </c>
      <c r="C52" s="23">
        <f>VLOOKUP(B52,[2]NPSOutstanding!$B$9:$L$72,2,0)</f>
        <v>1657</v>
      </c>
      <c r="D52" s="23">
        <f>VLOOKUP(B52,[2]NPSOutstanding!$B$9:$L$72,3,0)</f>
        <v>2056.36</v>
      </c>
      <c r="E52" s="23">
        <f>VLOOKUP(B52,[2]NPSOutstanding!$B$9:$L$72,4,0)</f>
        <v>16</v>
      </c>
      <c r="F52" s="23">
        <f>VLOOKUP(B52,[2]NPSOutstanding!$B$9:$L$72,5,0)</f>
        <v>160.85</v>
      </c>
      <c r="G52" s="23">
        <f>VLOOKUP(B52,[2]NPSOutstanding!$B$9:$L$72,6,0)</f>
        <v>233</v>
      </c>
      <c r="H52" s="23">
        <f>VLOOKUP(B52,[2]NPSOutstanding!$B$9:$L$72,7,0)</f>
        <v>500.44</v>
      </c>
      <c r="I52" s="23">
        <f>VLOOKUP(B52,[2]NPSOutstanding!$B$9:$L$72,8,0)</f>
        <v>41</v>
      </c>
      <c r="J52" s="23">
        <f>VLOOKUP(B52,[2]NPSOutstanding!$B$9:$L$72,9,0)</f>
        <v>102.13</v>
      </c>
      <c r="K52" s="23">
        <f>VLOOKUP(B52,[2]NPSOutstanding!$B$9:$L$72,10,0)</f>
        <v>4056</v>
      </c>
      <c r="L52" s="23">
        <f>VLOOKUP(B52,[2]NPSOutstanding!$B$9:$L$72,11,0)</f>
        <v>3044.1</v>
      </c>
      <c r="M52" s="96">
        <f t="shared" si="8"/>
        <v>6003</v>
      </c>
      <c r="N52" s="23">
        <f t="shared" si="8"/>
        <v>5863.88</v>
      </c>
    </row>
    <row r="53" spans="1:14" ht="15.75" x14ac:dyDescent="0.25">
      <c r="A53" s="25" t="s">
        <v>59</v>
      </c>
      <c r="B53" s="26" t="s">
        <v>26</v>
      </c>
      <c r="C53" s="25">
        <f t="shared" ref="C53:L53" si="9">SUM(C51:C52)</f>
        <v>1657</v>
      </c>
      <c r="D53" s="27">
        <f t="shared" si="9"/>
        <v>2056.36</v>
      </c>
      <c r="E53" s="25">
        <f t="shared" si="9"/>
        <v>16</v>
      </c>
      <c r="F53" s="27">
        <f t="shared" si="9"/>
        <v>160.85</v>
      </c>
      <c r="G53" s="25">
        <f t="shared" si="9"/>
        <v>2295</v>
      </c>
      <c r="H53" s="27">
        <f t="shared" si="9"/>
        <v>17127.66</v>
      </c>
      <c r="I53" s="25">
        <f t="shared" si="9"/>
        <v>2511</v>
      </c>
      <c r="J53" s="27">
        <f t="shared" si="9"/>
        <v>9426.9499999999989</v>
      </c>
      <c r="K53" s="25">
        <f t="shared" si="9"/>
        <v>34683</v>
      </c>
      <c r="L53" s="27">
        <f t="shared" si="9"/>
        <v>262691.34999999998</v>
      </c>
      <c r="M53" s="25">
        <f t="shared" si="8"/>
        <v>41162</v>
      </c>
      <c r="N53" s="25">
        <f t="shared" si="8"/>
        <v>291463.17</v>
      </c>
    </row>
    <row r="54" spans="1:14" ht="15.75" x14ac:dyDescent="0.25">
      <c r="A54" s="38" t="s">
        <v>82</v>
      </c>
      <c r="B54" s="38"/>
      <c r="C54" s="38"/>
      <c r="D54" s="132"/>
      <c r="E54" s="38"/>
      <c r="F54" s="132"/>
      <c r="G54" s="38"/>
      <c r="H54" s="132"/>
      <c r="I54" s="38"/>
      <c r="J54" s="132"/>
      <c r="K54" s="38"/>
      <c r="L54" s="132"/>
      <c r="M54" s="38"/>
      <c r="N54" s="38"/>
    </row>
    <row r="55" spans="1:14" x14ac:dyDescent="0.25">
      <c r="A55" s="21">
        <v>38</v>
      </c>
      <c r="B55" s="22" t="s">
        <v>61</v>
      </c>
      <c r="C55" s="23">
        <f>VLOOKUP(B55,[2]NPSOutstanding!$B$9:$L$72,2,0)</f>
        <v>0</v>
      </c>
      <c r="D55" s="23">
        <f>VLOOKUP(B55,[2]NPSOutstanding!$B$9:$L$72,3,0)</f>
        <v>0</v>
      </c>
      <c r="E55" s="23">
        <f>VLOOKUP(B55,[2]NPSOutstanding!$B$9:$L$72,4,0)</f>
        <v>0</v>
      </c>
      <c r="F55" s="23">
        <f>VLOOKUP(B55,[2]NPSOutstanding!$B$9:$L$72,5,0)</f>
        <v>0</v>
      </c>
      <c r="G55" s="23">
        <f>VLOOKUP(B55,[2]NPSOutstanding!$B$9:$L$72,6,0)</f>
        <v>3921</v>
      </c>
      <c r="H55" s="23">
        <f>VLOOKUP(B55,[2]NPSOutstanding!$B$9:$L$72,7,0)</f>
        <v>69179.89</v>
      </c>
      <c r="I55" s="23">
        <f>VLOOKUP(B55,[2]NPSOutstanding!$B$9:$L$72,8,0)</f>
        <v>21784</v>
      </c>
      <c r="J55" s="23">
        <f>VLOOKUP(B55,[2]NPSOutstanding!$B$9:$L$72,9,0)</f>
        <v>26344.65</v>
      </c>
      <c r="K55" s="23">
        <f>VLOOKUP(B55,[2]NPSOutstanding!$B$9:$L$72,10,0)</f>
        <v>773510</v>
      </c>
      <c r="L55" s="23">
        <f>VLOOKUP(B55,[2]NPSOutstanding!$B$9:$L$72,11,0)</f>
        <v>1180780.4099999999</v>
      </c>
      <c r="M55" s="96">
        <f t="shared" ref="M55:N65" si="10">C55+E55+G55+I55+K55</f>
        <v>799215</v>
      </c>
      <c r="N55" s="23">
        <f t="shared" si="10"/>
        <v>1276304.95</v>
      </c>
    </row>
    <row r="56" spans="1:14" x14ac:dyDescent="0.25">
      <c r="A56" s="21">
        <v>39</v>
      </c>
      <c r="B56" s="22" t="s">
        <v>62</v>
      </c>
      <c r="C56" s="23">
        <f>VLOOKUP(B56,[2]NPSOutstanding!$B$9:$L$72,2,0)</f>
        <v>0</v>
      </c>
      <c r="D56" s="23">
        <f>VLOOKUP(B56,[2]NPSOutstanding!$B$9:$L$72,3,0)</f>
        <v>0</v>
      </c>
      <c r="E56" s="23">
        <f>VLOOKUP(B56,[2]NPSOutstanding!$B$9:$L$72,4,0)</f>
        <v>0</v>
      </c>
      <c r="F56" s="23">
        <f>VLOOKUP(B56,[2]NPSOutstanding!$B$9:$L$72,5,0)</f>
        <v>0</v>
      </c>
      <c r="G56" s="23">
        <f>VLOOKUP(B56,[2]NPSOutstanding!$B$9:$L$72,6,0)</f>
        <v>349</v>
      </c>
      <c r="H56" s="23">
        <f>VLOOKUP(B56,[2]NPSOutstanding!$B$9:$L$72,7,0)</f>
        <v>4300.22</v>
      </c>
      <c r="I56" s="23">
        <f>VLOOKUP(B56,[2]NPSOutstanding!$B$9:$L$72,8,0)</f>
        <v>0</v>
      </c>
      <c r="J56" s="23">
        <f>VLOOKUP(B56,[2]NPSOutstanding!$B$9:$L$72,9,0)</f>
        <v>0</v>
      </c>
      <c r="K56" s="23">
        <f>VLOOKUP(B56,[2]NPSOutstanding!$B$9:$L$72,10,0)</f>
        <v>18933</v>
      </c>
      <c r="L56" s="23">
        <f>VLOOKUP(B56,[2]NPSOutstanding!$B$9:$L$72,11,0)</f>
        <v>78090.789999999994</v>
      </c>
      <c r="M56" s="96">
        <f t="shared" si="10"/>
        <v>19282</v>
      </c>
      <c r="N56" s="23">
        <f t="shared" si="10"/>
        <v>82391.009999999995</v>
      </c>
    </row>
    <row r="57" spans="1:14" x14ac:dyDescent="0.25">
      <c r="A57" s="21">
        <v>40</v>
      </c>
      <c r="B57" s="22" t="s">
        <v>63</v>
      </c>
      <c r="C57" s="23">
        <f>VLOOKUP(B57,[2]NPSOutstanding!$B$9:$L$72,2,0)</f>
        <v>0</v>
      </c>
      <c r="D57" s="23">
        <f>VLOOKUP(B57,[2]NPSOutstanding!$B$9:$L$72,3,0)</f>
        <v>0</v>
      </c>
      <c r="E57" s="23">
        <f>VLOOKUP(B57,[2]NPSOutstanding!$B$9:$L$72,4,0)</f>
        <v>0</v>
      </c>
      <c r="F57" s="23">
        <f>VLOOKUP(B57,[2]NPSOutstanding!$B$9:$L$72,5,0)</f>
        <v>0</v>
      </c>
      <c r="G57" s="23">
        <f>VLOOKUP(B57,[2]NPSOutstanding!$B$9:$L$72,6,0)</f>
        <v>564</v>
      </c>
      <c r="H57" s="23">
        <f>VLOOKUP(B57,[2]NPSOutstanding!$B$9:$L$72,7,0)</f>
        <v>10584.91</v>
      </c>
      <c r="I57" s="23">
        <f>VLOOKUP(B57,[2]NPSOutstanding!$B$9:$L$72,8,0)</f>
        <v>0</v>
      </c>
      <c r="J57" s="23">
        <f>VLOOKUP(B57,[2]NPSOutstanding!$B$9:$L$72,9,0)</f>
        <v>0</v>
      </c>
      <c r="K57" s="23">
        <f>VLOOKUP(B57,[2]NPSOutstanding!$B$9:$L$72,10,0)</f>
        <v>6859</v>
      </c>
      <c r="L57" s="23">
        <f>VLOOKUP(B57,[2]NPSOutstanding!$B$9:$L$72,11,0)</f>
        <v>22302.92</v>
      </c>
      <c r="M57" s="96">
        <f t="shared" si="10"/>
        <v>7423</v>
      </c>
      <c r="N57" s="23">
        <f t="shared" si="10"/>
        <v>32887.83</v>
      </c>
    </row>
    <row r="58" spans="1:14" x14ac:dyDescent="0.25">
      <c r="A58" s="21">
        <v>41</v>
      </c>
      <c r="B58" s="22" t="s">
        <v>64</v>
      </c>
      <c r="C58" s="23">
        <f>VLOOKUP(B58,[2]NPSOutstanding!$B$9:$L$72,2,0)</f>
        <v>0</v>
      </c>
      <c r="D58" s="23">
        <f>VLOOKUP(B58,[2]NPSOutstanding!$B$9:$L$72,3,0)</f>
        <v>0</v>
      </c>
      <c r="E58" s="23">
        <f>VLOOKUP(B58,[2]NPSOutstanding!$B$9:$L$72,4,0)</f>
        <v>0</v>
      </c>
      <c r="F58" s="23">
        <f>VLOOKUP(B58,[2]NPSOutstanding!$B$9:$L$72,5,0)</f>
        <v>0</v>
      </c>
      <c r="G58" s="23">
        <f>VLOOKUP(B58,[2]NPSOutstanding!$B$9:$L$72,6,0)</f>
        <v>2914</v>
      </c>
      <c r="H58" s="23">
        <f>VLOOKUP(B58,[2]NPSOutstanding!$B$9:$L$72,7,0)</f>
        <v>24623.599999999999</v>
      </c>
      <c r="I58" s="23">
        <f>VLOOKUP(B58,[2]NPSOutstanding!$B$9:$L$72,8,0)</f>
        <v>107</v>
      </c>
      <c r="J58" s="23">
        <f>VLOOKUP(B58,[2]NPSOutstanding!$B$9:$L$72,9,0)</f>
        <v>110.7</v>
      </c>
      <c r="K58" s="23">
        <f>VLOOKUP(B58,[2]NPSOutstanding!$B$9:$L$72,10,0)</f>
        <v>14565</v>
      </c>
      <c r="L58" s="23">
        <f>VLOOKUP(B58,[2]NPSOutstanding!$B$9:$L$72,11,0)</f>
        <v>15144.78</v>
      </c>
      <c r="M58" s="96">
        <f t="shared" si="10"/>
        <v>17586</v>
      </c>
      <c r="N58" s="23">
        <f t="shared" si="10"/>
        <v>39879.08</v>
      </c>
    </row>
    <row r="59" spans="1:14" x14ac:dyDescent="0.25">
      <c r="A59" s="21">
        <v>42</v>
      </c>
      <c r="B59" s="22" t="s">
        <v>65</v>
      </c>
      <c r="C59" s="23">
        <f>VLOOKUP(B59,[2]NPSOutstanding!$B$9:$L$72,2,0)</f>
        <v>0</v>
      </c>
      <c r="D59" s="23">
        <f>VLOOKUP(B59,[2]NPSOutstanding!$B$9:$L$72,3,0)</f>
        <v>0</v>
      </c>
      <c r="E59" s="23">
        <f>VLOOKUP(B59,[2]NPSOutstanding!$B$9:$L$72,4,0)</f>
        <v>0</v>
      </c>
      <c r="F59" s="23">
        <f>VLOOKUP(B59,[2]NPSOutstanding!$B$9:$L$72,5,0)</f>
        <v>0</v>
      </c>
      <c r="G59" s="23">
        <f>VLOOKUP(B59,[2]NPSOutstanding!$B$9:$L$72,6,0)</f>
        <v>0</v>
      </c>
      <c r="H59" s="23">
        <f>VLOOKUP(B59,[2]NPSOutstanding!$B$9:$L$72,7,0)</f>
        <v>0</v>
      </c>
      <c r="I59" s="23">
        <f>VLOOKUP(B59,[2]NPSOutstanding!$B$9:$L$72,8,0)</f>
        <v>0</v>
      </c>
      <c r="J59" s="23">
        <f>VLOOKUP(B59,[2]NPSOutstanding!$B$9:$L$72,9,0)</f>
        <v>0</v>
      </c>
      <c r="K59" s="23">
        <f>VLOOKUP(B59,[2]NPSOutstanding!$B$9:$L$72,10,0)</f>
        <v>2494</v>
      </c>
      <c r="L59" s="23">
        <f>VLOOKUP(B59,[2]NPSOutstanding!$B$9:$L$72,11,0)</f>
        <v>13845.83</v>
      </c>
      <c r="M59" s="96">
        <f t="shared" si="10"/>
        <v>2494</v>
      </c>
      <c r="N59" s="23">
        <f t="shared" si="10"/>
        <v>13845.83</v>
      </c>
    </row>
    <row r="60" spans="1:14" x14ac:dyDescent="0.25">
      <c r="A60" s="21">
        <v>43</v>
      </c>
      <c r="B60" s="22" t="s">
        <v>66</v>
      </c>
      <c r="C60" s="23">
        <f>VLOOKUP(B60,[2]NPSOutstanding!$B$9:$L$72,2,0)</f>
        <v>0</v>
      </c>
      <c r="D60" s="23">
        <f>VLOOKUP(B60,[2]NPSOutstanding!$B$9:$L$72,3,0)</f>
        <v>0</v>
      </c>
      <c r="E60" s="23">
        <f>VLOOKUP(B60,[2]NPSOutstanding!$B$9:$L$72,4,0)</f>
        <v>0</v>
      </c>
      <c r="F60" s="23">
        <f>VLOOKUP(B60,[2]NPSOutstanding!$B$9:$L$72,5,0)</f>
        <v>0</v>
      </c>
      <c r="G60" s="23">
        <f>VLOOKUP(B60,[2]NPSOutstanding!$B$9:$L$72,6,0)</f>
        <v>30</v>
      </c>
      <c r="H60" s="23">
        <f>VLOOKUP(B60,[2]NPSOutstanding!$B$9:$L$72,7,0)</f>
        <v>500.76</v>
      </c>
      <c r="I60" s="23">
        <f>VLOOKUP(B60,[2]NPSOutstanding!$B$9:$L$72,8,0)</f>
        <v>0</v>
      </c>
      <c r="J60" s="23">
        <f>VLOOKUP(B60,[2]NPSOutstanding!$B$9:$L$72,9,0)</f>
        <v>0</v>
      </c>
      <c r="K60" s="23">
        <f>VLOOKUP(B60,[2]NPSOutstanding!$B$9:$L$72,10,0)</f>
        <v>263</v>
      </c>
      <c r="L60" s="23">
        <f>VLOOKUP(B60,[2]NPSOutstanding!$B$9:$L$72,11,0)</f>
        <v>2587.5</v>
      </c>
      <c r="M60" s="96">
        <f t="shared" si="10"/>
        <v>293</v>
      </c>
      <c r="N60" s="23">
        <f t="shared" si="10"/>
        <v>3088.26</v>
      </c>
    </row>
    <row r="61" spans="1:14" x14ac:dyDescent="0.25">
      <c r="A61" s="21">
        <v>44</v>
      </c>
      <c r="B61" s="22" t="s">
        <v>67</v>
      </c>
      <c r="C61" s="23">
        <f>VLOOKUP(B61,[2]NPSOutstanding!$B$9:$L$72,2,0)</f>
        <v>0</v>
      </c>
      <c r="D61" s="23">
        <f>VLOOKUP(B61,[2]NPSOutstanding!$B$9:$L$72,3,0)</f>
        <v>0</v>
      </c>
      <c r="E61" s="23">
        <f>VLOOKUP(B61,[2]NPSOutstanding!$B$9:$L$72,4,0)</f>
        <v>0</v>
      </c>
      <c r="F61" s="23">
        <f>VLOOKUP(B61,[2]NPSOutstanding!$B$9:$L$72,5,0)</f>
        <v>0</v>
      </c>
      <c r="G61" s="23">
        <f>VLOOKUP(B61,[2]NPSOutstanding!$B$9:$L$72,6,0)</f>
        <v>0</v>
      </c>
      <c r="H61" s="23">
        <f>VLOOKUP(B61,[2]NPSOutstanding!$B$9:$L$72,7,0)</f>
        <v>0</v>
      </c>
      <c r="I61" s="23">
        <f>VLOOKUP(B61,[2]NPSOutstanding!$B$9:$L$72,8,0)</f>
        <v>0</v>
      </c>
      <c r="J61" s="23">
        <f>VLOOKUP(B61,[2]NPSOutstanding!$B$9:$L$72,9,0)</f>
        <v>0</v>
      </c>
      <c r="K61" s="23">
        <f>VLOOKUP(B61,[2]NPSOutstanding!$B$9:$L$72,10,0)</f>
        <v>8631</v>
      </c>
      <c r="L61" s="23">
        <f>VLOOKUP(B61,[2]NPSOutstanding!$B$9:$L$72,11,0)</f>
        <v>4150.46</v>
      </c>
      <c r="M61" s="96">
        <f t="shared" si="10"/>
        <v>8631</v>
      </c>
      <c r="N61" s="23">
        <f t="shared" si="10"/>
        <v>4150.46</v>
      </c>
    </row>
    <row r="62" spans="1:14" x14ac:dyDescent="0.25">
      <c r="A62" s="21">
        <v>45</v>
      </c>
      <c r="B62" s="22" t="s">
        <v>69</v>
      </c>
      <c r="C62" s="23">
        <f>VLOOKUP(B62,[2]NPSOutstanding!$B$9:$L$72,2,0)</f>
        <v>0</v>
      </c>
      <c r="D62" s="23">
        <f>VLOOKUP(B62,[2]NPSOutstanding!$B$9:$L$72,3,0)</f>
        <v>0</v>
      </c>
      <c r="E62" s="23">
        <f>VLOOKUP(B62,[2]NPSOutstanding!$B$9:$L$72,4,0)</f>
        <v>0</v>
      </c>
      <c r="F62" s="23">
        <f>VLOOKUP(B62,[2]NPSOutstanding!$B$9:$L$72,5,0)</f>
        <v>0</v>
      </c>
      <c r="G62" s="23">
        <f>VLOOKUP(B62,[2]NPSOutstanding!$B$9:$L$72,6,0)</f>
        <v>0</v>
      </c>
      <c r="H62" s="23">
        <f>VLOOKUP(B62,[2]NPSOutstanding!$B$9:$L$72,7,0)</f>
        <v>0</v>
      </c>
      <c r="I62" s="23">
        <f>VLOOKUP(B62,[2]NPSOutstanding!$B$9:$L$72,8,0)</f>
        <v>0</v>
      </c>
      <c r="J62" s="23">
        <f>VLOOKUP(B62,[2]NPSOutstanding!$B$9:$L$72,9,0)</f>
        <v>0</v>
      </c>
      <c r="K62" s="23">
        <f>VLOOKUP(B62,[2]NPSOutstanding!$B$9:$L$72,10,0)</f>
        <v>237</v>
      </c>
      <c r="L62" s="23">
        <f>VLOOKUP(B62,[2]NPSOutstanding!$B$9:$L$72,11,0)</f>
        <v>9936.14</v>
      </c>
      <c r="M62" s="96">
        <f t="shared" si="10"/>
        <v>237</v>
      </c>
      <c r="N62" s="23">
        <f t="shared" si="10"/>
        <v>9936.14</v>
      </c>
    </row>
    <row r="63" spans="1:14" x14ac:dyDescent="0.25">
      <c r="A63" s="21">
        <v>46</v>
      </c>
      <c r="B63" s="22" t="s">
        <v>70</v>
      </c>
      <c r="C63" s="23">
        <f>VLOOKUP(B63,[2]NPSOutstanding!$B$9:$L$72,2,0)</f>
        <v>0</v>
      </c>
      <c r="D63" s="23">
        <f>VLOOKUP(B63,[2]NPSOutstanding!$B$9:$L$72,3,0)</f>
        <v>0</v>
      </c>
      <c r="E63" s="23">
        <f>VLOOKUP(B63,[2]NPSOutstanding!$B$9:$L$72,4,0)</f>
        <v>0</v>
      </c>
      <c r="F63" s="23">
        <f>VLOOKUP(B63,[2]NPSOutstanding!$B$9:$L$72,5,0)</f>
        <v>0</v>
      </c>
      <c r="G63" s="23">
        <f>VLOOKUP(B63,[2]NPSOutstanding!$B$9:$L$72,6,0)</f>
        <v>1</v>
      </c>
      <c r="H63" s="23">
        <f>VLOOKUP(B63,[2]NPSOutstanding!$B$9:$L$72,7,0)</f>
        <v>18.45</v>
      </c>
      <c r="I63" s="23">
        <f>VLOOKUP(B63,[2]NPSOutstanding!$B$9:$L$72,8,0)</f>
        <v>102</v>
      </c>
      <c r="J63" s="23">
        <f>VLOOKUP(B63,[2]NPSOutstanding!$B$9:$L$72,9,0)</f>
        <v>91.08</v>
      </c>
      <c r="K63" s="23">
        <f>VLOOKUP(B63,[2]NPSOutstanding!$B$9:$L$72,10,0)</f>
        <v>1074</v>
      </c>
      <c r="L63" s="23">
        <f>VLOOKUP(B63,[2]NPSOutstanding!$B$9:$L$72,11,0)</f>
        <v>6024.11</v>
      </c>
      <c r="M63" s="96">
        <f t="shared" si="10"/>
        <v>1177</v>
      </c>
      <c r="N63" s="23">
        <f t="shared" si="10"/>
        <v>6133.6399999999994</v>
      </c>
    </row>
    <row r="64" spans="1:14" ht="15.75" x14ac:dyDescent="0.25">
      <c r="A64" s="25" t="s">
        <v>71</v>
      </c>
      <c r="B64" s="26" t="s">
        <v>26</v>
      </c>
      <c r="C64" s="25">
        <f>SUM(C55:C63)</f>
        <v>0</v>
      </c>
      <c r="D64" s="25">
        <f t="shared" ref="D64:N64" si="11">SUM(D55:D63)</f>
        <v>0</v>
      </c>
      <c r="E64" s="25">
        <f t="shared" si="11"/>
        <v>0</v>
      </c>
      <c r="F64" s="25">
        <f t="shared" si="11"/>
        <v>0</v>
      </c>
      <c r="G64" s="25">
        <f t="shared" si="11"/>
        <v>7779</v>
      </c>
      <c r="H64" s="25">
        <f t="shared" si="11"/>
        <v>109207.82999999999</v>
      </c>
      <c r="I64" s="25">
        <f t="shared" si="11"/>
        <v>21993</v>
      </c>
      <c r="J64" s="25">
        <f t="shared" si="11"/>
        <v>26546.430000000004</v>
      </c>
      <c r="K64" s="25">
        <f t="shared" si="11"/>
        <v>826566</v>
      </c>
      <c r="L64" s="25">
        <f t="shared" si="11"/>
        <v>1332862.94</v>
      </c>
      <c r="M64" s="25">
        <f t="shared" si="11"/>
        <v>856338</v>
      </c>
      <c r="N64" s="25">
        <f t="shared" si="11"/>
        <v>1468617.2</v>
      </c>
    </row>
    <row r="65" spans="1:14" ht="15.75" x14ac:dyDescent="0.25">
      <c r="A65" s="39" t="s">
        <v>72</v>
      </c>
      <c r="B65" s="39"/>
      <c r="C65" s="25">
        <f t="shared" ref="C65:L65" si="12">C46+C49+C53+C64</f>
        <v>22891</v>
      </c>
      <c r="D65" s="27">
        <f t="shared" si="12"/>
        <v>757591.84</v>
      </c>
      <c r="E65" s="25">
        <f t="shared" si="12"/>
        <v>6930</v>
      </c>
      <c r="F65" s="27">
        <f t="shared" si="12"/>
        <v>177153.32</v>
      </c>
      <c r="G65" s="25">
        <f t="shared" si="12"/>
        <v>381809</v>
      </c>
      <c r="H65" s="27">
        <f t="shared" si="12"/>
        <v>7269160.8500000015</v>
      </c>
      <c r="I65" s="25">
        <f t="shared" si="12"/>
        <v>1374991</v>
      </c>
      <c r="J65" s="27">
        <f t="shared" si="12"/>
        <v>3703147.2700000005</v>
      </c>
      <c r="K65" s="25">
        <f t="shared" si="12"/>
        <v>5590865</v>
      </c>
      <c r="L65" s="25">
        <f t="shared" si="12"/>
        <v>19970631.520000003</v>
      </c>
      <c r="M65" s="25">
        <f t="shared" si="10"/>
        <v>7377486</v>
      </c>
      <c r="N65" s="25">
        <f t="shared" si="10"/>
        <v>31877684.800000004</v>
      </c>
    </row>
  </sheetData>
  <mergeCells count="18">
    <mergeCell ref="A1:N1"/>
    <mergeCell ref="A2:N2"/>
    <mergeCell ref="A3:N3"/>
    <mergeCell ref="A4:N4"/>
    <mergeCell ref="A6:A7"/>
    <mergeCell ref="B6:B7"/>
    <mergeCell ref="C6:D6"/>
    <mergeCell ref="E6:F6"/>
    <mergeCell ref="G6:H6"/>
    <mergeCell ref="I6:J6"/>
    <mergeCell ref="A54:N54"/>
    <mergeCell ref="A65:B65"/>
    <mergeCell ref="K6:L6"/>
    <mergeCell ref="M6:N6"/>
    <mergeCell ref="A8:N8"/>
    <mergeCell ref="A22:N22"/>
    <mergeCell ref="A47:N47"/>
    <mergeCell ref="A50:N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Annex 1</vt:lpstr>
      <vt:lpstr>Annex 2</vt:lpstr>
      <vt:lpstr>Annex 3</vt:lpstr>
      <vt:lpstr>Annex 4</vt:lpstr>
      <vt:lpstr>Annex 5</vt:lpstr>
      <vt:lpstr>Annex 6</vt:lpstr>
      <vt:lpstr>Annex 7</vt:lpstr>
      <vt:lpstr>Annex 8</vt:lpstr>
      <vt:lpstr>Annex 9</vt:lpstr>
      <vt:lpstr>Annex 10</vt:lpstr>
      <vt:lpstr>Annex 10A</vt:lpstr>
      <vt:lpstr>Annex 10B</vt:lpstr>
      <vt:lpstr>Annex 10C</vt:lpstr>
      <vt:lpstr>Annex 10D</vt:lpstr>
      <vt:lpstr>Annex 11</vt:lpstr>
      <vt:lpstr>Annex 12</vt:lpstr>
      <vt:lpstr>Annex 12A</vt:lpstr>
      <vt:lpstr>Annex 12B</vt:lpstr>
      <vt:lpstr>Annex 12C</vt:lpstr>
      <vt:lpstr>Annex 12D</vt:lpstr>
      <vt:lpstr>Annex 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2015-06-05T18:17:20Z</dcterms:created>
  <dcterms:modified xsi:type="dcterms:W3CDTF">2026-03-06T05:31:40Z</dcterms:modified>
</cp:coreProperties>
</file>